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olfRIOM\PP\ISAPP\2026\"/>
    </mc:Choice>
  </mc:AlternateContent>
  <xr:revisionPtr revIDLastSave="0" documentId="13_ncr:1_{CE5FC09D-1595-4B1F-B6AF-CFA712C05446}" xr6:coauthVersionLast="47" xr6:coauthVersionMax="47" xr10:uidLastSave="{00000000-0000-0000-0000-000000000000}"/>
  <bookViews>
    <workbookView xWindow="0" yWindow="90" windowWidth="24885" windowHeight="14940" xr2:uid="{4C011D04-B62A-6B4A-9EB1-41EB51A64F8F}"/>
  </bookViews>
  <sheets>
    <sheet name="T2" sheetId="1" r:id="rId1"/>
  </sheets>
  <externalReferences>
    <externalReference r:id="rId2"/>
  </externalReferences>
  <definedNames>
    <definedName name="NOM" localSheetId="0">[1]DATA!#REF!</definedName>
    <definedName name="NOM">[1]DATA!#REF!</definedName>
    <definedName name="NOMBIS" localSheetId="0">[1]DATA!#REF!</definedName>
    <definedName name="NOMBIS">[1]DATA!#REF!</definedName>
    <definedName name="NOMFSDF">[1]DATA!#REF!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2" i="1" l="1"/>
  <c r="C72" i="1"/>
  <c r="G71" i="1"/>
  <c r="C71" i="1"/>
  <c r="G70" i="1"/>
  <c r="C70" i="1"/>
  <c r="C67" i="1"/>
  <c r="C66" i="1"/>
  <c r="C65" i="1"/>
  <c r="C64" i="1"/>
  <c r="G63" i="1"/>
  <c r="C63" i="1"/>
  <c r="G62" i="1"/>
  <c r="C62" i="1"/>
  <c r="G61" i="1"/>
  <c r="C61" i="1"/>
  <c r="C58" i="1"/>
  <c r="C57" i="1"/>
  <c r="C56" i="1"/>
  <c r="C55" i="1"/>
  <c r="C54" i="1"/>
  <c r="G53" i="1"/>
  <c r="C53" i="1"/>
  <c r="G52" i="1"/>
  <c r="P11" i="1" s="1"/>
  <c r="C52" i="1"/>
  <c r="G51" i="1"/>
  <c r="C51" i="1"/>
  <c r="C48" i="1"/>
  <c r="C47" i="1"/>
  <c r="C46" i="1"/>
  <c r="C45" i="1"/>
  <c r="C44" i="1"/>
  <c r="C43" i="1"/>
  <c r="C42" i="1"/>
  <c r="C41" i="1"/>
  <c r="C40" i="1"/>
  <c r="C39" i="1"/>
  <c r="C38" i="1"/>
  <c r="G37" i="1"/>
  <c r="C37" i="1"/>
  <c r="G36" i="1"/>
  <c r="C36" i="1"/>
  <c r="G35" i="1"/>
  <c r="C35" i="1"/>
  <c r="G30" i="1"/>
  <c r="C30" i="1"/>
  <c r="G29" i="1"/>
  <c r="C29" i="1"/>
  <c r="G28" i="1"/>
  <c r="C28" i="1"/>
  <c r="C23" i="1"/>
  <c r="C22" i="1"/>
  <c r="C21" i="1"/>
  <c r="G20" i="1"/>
  <c r="C20" i="1"/>
  <c r="G19" i="1"/>
  <c r="P8" i="1" s="1"/>
  <c r="C19" i="1"/>
  <c r="G18" i="1"/>
  <c r="C18" i="1"/>
  <c r="U13" i="1"/>
  <c r="P13" i="1"/>
  <c r="O13" i="1"/>
  <c r="L13" i="1" a="1"/>
  <c r="L13" i="1" s="1"/>
  <c r="U12" i="1"/>
  <c r="P12" i="1"/>
  <c r="O12" i="1"/>
  <c r="L12" i="1" a="1"/>
  <c r="L12" i="1" s="1"/>
  <c r="U11" i="1"/>
  <c r="O11" i="1"/>
  <c r="L11" i="1" a="1"/>
  <c r="L11" i="1" s="1"/>
  <c r="J11" i="1" s="1" a="1"/>
  <c r="J11" i="1" s="1"/>
  <c r="J12" i="1" s="1" a="1"/>
  <c r="J12" i="1" s="1"/>
  <c r="C11" i="1"/>
  <c r="U10" i="1"/>
  <c r="P10" i="1"/>
  <c r="O10" i="1"/>
  <c r="C10" i="1"/>
  <c r="U9" i="1"/>
  <c r="P9" i="1"/>
  <c r="O9" i="1"/>
  <c r="C9" i="1"/>
  <c r="U8" i="1"/>
  <c r="O8" i="1"/>
  <c r="C8" i="1"/>
  <c r="U7" i="1"/>
  <c r="O7" i="1"/>
  <c r="L7" i="1" a="1"/>
  <c r="L7" i="1" s="1"/>
  <c r="G7" i="1"/>
  <c r="C7" i="1"/>
  <c r="L6" i="1" a="1"/>
  <c r="L6" i="1" s="1"/>
  <c r="G6" i="1"/>
  <c r="C6" i="1"/>
  <c r="G5" i="1"/>
  <c r="C5" i="1"/>
  <c r="P7" i="1" l="1"/>
  <c r="Q8" i="1" s="1"/>
  <c r="K6" i="1" a="1"/>
  <c r="K6" i="1" s="1"/>
  <c r="K7" i="1" s="1" a="1"/>
  <c r="K7" i="1" s="1"/>
  <c r="J6" i="1" a="1"/>
  <c r="J6" i="1" s="1"/>
  <c r="J7" i="1" s="1" a="1"/>
  <c r="J7" i="1" s="1"/>
  <c r="Q7" i="1"/>
  <c r="Q13" i="1"/>
  <c r="Q11" i="1"/>
  <c r="J13" i="1" a="1"/>
  <c r="J13" i="1" s="1"/>
  <c r="Q12" i="1"/>
  <c r="K11" i="1" a="1"/>
  <c r="K11" i="1" s="1"/>
  <c r="K12" i="1" s="1" a="1"/>
  <c r="K12" i="1" s="1"/>
  <c r="K13" i="1" s="1" a="1"/>
  <c r="K13" i="1" s="1"/>
  <c r="Q9" i="1" l="1"/>
  <c r="Q10" i="1"/>
  <c r="T13" i="1"/>
  <c r="W13" i="1" s="1"/>
  <c r="T10" i="1"/>
  <c r="W10" i="1" s="1"/>
  <c r="T9" i="1"/>
  <c r="W9" i="1" s="1"/>
  <c r="T8" i="1"/>
  <c r="W8" i="1" s="1"/>
  <c r="T7" i="1"/>
  <c r="W7" i="1" s="1"/>
  <c r="S13" i="1"/>
  <c r="T12" i="1"/>
  <c r="W12" i="1" s="1"/>
  <c r="S10" i="1"/>
  <c r="S9" i="1"/>
  <c r="S8" i="1"/>
  <c r="S7" i="1"/>
  <c r="S12" i="1"/>
  <c r="T11" i="1"/>
  <c r="W11" i="1" s="1"/>
  <c r="S11" i="1"/>
</calcChain>
</file>

<file path=xl/sharedStrings.xml><?xml version="1.0" encoding="utf-8"?>
<sst xmlns="http://schemas.openxmlformats.org/spreadsheetml/2006/main" count="187" uniqueCount="91">
  <si>
    <t>F P P  -  ISAPP  T2
   GOLF DE CHARADE                                                                      23 AVRIL 2026</t>
  </si>
  <si>
    <t>RIOM</t>
  </si>
  <si>
    <t xml:space="preserve">NOM </t>
  </si>
  <si>
    <t>PRENOM</t>
  </si>
  <si>
    <t>Colonne1</t>
  </si>
  <si>
    <t>Catégorie</t>
  </si>
  <si>
    <t>BRUT</t>
  </si>
  <si>
    <t>TOP 3 BRUT</t>
  </si>
  <si>
    <t>BRIDIER</t>
  </si>
  <si>
    <t>Elisabeth</t>
  </si>
  <si>
    <t>F</t>
  </si>
  <si>
    <t>INDIVIDUEL DAMES</t>
  </si>
  <si>
    <t>SCORE  Brut</t>
  </si>
  <si>
    <t>CLASSEMENT</t>
  </si>
  <si>
    <t>JEANDREAU</t>
  </si>
  <si>
    <t>Alain</t>
  </si>
  <si>
    <t>M</t>
  </si>
  <si>
    <t>EQUIPES</t>
  </si>
  <si>
    <t>SCORE Brut</t>
  </si>
  <si>
    <t>MACHAJ</t>
  </si>
  <si>
    <t>Jacky</t>
  </si>
  <si>
    <t>MARCUCCI</t>
  </si>
  <si>
    <t>Serge</t>
  </si>
  <si>
    <t>MOULIN</t>
  </si>
  <si>
    <t>Christian</t>
  </si>
  <si>
    <t>PEGEON</t>
  </si>
  <si>
    <t>INDIVIDUEL MESSIEURS</t>
  </si>
  <si>
    <t>ROSSI</t>
  </si>
  <si>
    <t>Annie</t>
  </si>
  <si>
    <t>GAZELEC CLERMONT</t>
  </si>
  <si>
    <t>CONCOURS APPROCHE DAMES</t>
  </si>
  <si>
    <t>Distance</t>
  </si>
  <si>
    <t>Green N° 9</t>
  </si>
  <si>
    <t>4,O4</t>
  </si>
  <si>
    <t>BOURGIER</t>
  </si>
  <si>
    <t>Robert</t>
  </si>
  <si>
    <t>CAMBET</t>
  </si>
  <si>
    <t xml:space="preserve">Gérard  </t>
  </si>
  <si>
    <t>CONCOURS APPROCHE MESSIEURS</t>
  </si>
  <si>
    <t>HESEL</t>
  </si>
  <si>
    <t>Jean Marc</t>
  </si>
  <si>
    <t>ANAVOISARD</t>
  </si>
  <si>
    <t>Jacques</t>
  </si>
  <si>
    <t>MANOUVRIER</t>
  </si>
  <si>
    <t>Michel</t>
  </si>
  <si>
    <t>VESCOVI</t>
  </si>
  <si>
    <t>Gilles</t>
  </si>
  <si>
    <t>Régine</t>
  </si>
  <si>
    <t>GAZELEC MOULINS/VICHY</t>
  </si>
  <si>
    <t>VAL D'AUZON</t>
  </si>
  <si>
    <t>BRUNEL</t>
  </si>
  <si>
    <t>CIBERT GOTHON</t>
  </si>
  <si>
    <t>Michelle</t>
  </si>
  <si>
    <t>FAURIE</t>
  </si>
  <si>
    <t>Jean-Michel</t>
  </si>
  <si>
    <t>FLEURY</t>
  </si>
  <si>
    <t>Bruno</t>
  </si>
  <si>
    <t>GEBRILLAT</t>
  </si>
  <si>
    <t>Maël</t>
  </si>
  <si>
    <t>LARIVIERE</t>
  </si>
  <si>
    <t xml:space="preserve">Ghislaine </t>
  </si>
  <si>
    <t>LAVEDIAU</t>
  </si>
  <si>
    <t>MERCIER</t>
  </si>
  <si>
    <t>Claude</t>
  </si>
  <si>
    <t>MOUTREUX</t>
  </si>
  <si>
    <t>Jean Pierre</t>
  </si>
  <si>
    <t>SOUTHON</t>
  </si>
  <si>
    <t>Sylvie</t>
  </si>
  <si>
    <t>VEDEL</t>
  </si>
  <si>
    <t>Daniel</t>
  </si>
  <si>
    <t>CHARADE</t>
  </si>
  <si>
    <t>GRAVELIN</t>
  </si>
  <si>
    <t>Marc</t>
  </si>
  <si>
    <t>JOSSIER</t>
  </si>
  <si>
    <t>MEYNIAL</t>
  </si>
  <si>
    <t>NEYRIAL</t>
  </si>
  <si>
    <t>Pierre</t>
  </si>
  <si>
    <t>PERRIER</t>
  </si>
  <si>
    <t>Huguette</t>
  </si>
  <si>
    <t>MAURIAC</t>
  </si>
  <si>
    <t>CARRER</t>
  </si>
  <si>
    <t>Jacqueline</t>
  </si>
  <si>
    <t>LAURENT</t>
  </si>
  <si>
    <t>Noël</t>
  </si>
  <si>
    <t>RAYNIERE</t>
  </si>
  <si>
    <t>Pierre Jean</t>
  </si>
  <si>
    <t>RODDE</t>
  </si>
  <si>
    <t>Jean Louis</t>
  </si>
  <si>
    <t>MONCHAUX</t>
  </si>
  <si>
    <t>Marie Hélène</t>
  </si>
  <si>
    <t>MONTPENSIER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</si>
</sst>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  <family val="2"/>
    </font>
    <font>
      <b/>
      <sz val="16"/>
      <name val="Arial"/>
      <family val="2"/>
    </font>
    <font>
      <sz val="12"/>
      <name val="Comic Sans MS"/>
      <family val="4"/>
    </font>
    <font>
      <b/>
      <sz val="12"/>
      <color indexed="8"/>
      <name val="Comic Sans MS"/>
      <family val="4"/>
    </font>
    <font>
      <sz val="12"/>
      <color indexed="12"/>
      <name val="Comic Sans MS"/>
      <family val="4"/>
    </font>
    <font>
      <b/>
      <sz val="10"/>
      <color rgb="FFFF0000"/>
      <name val="Comic Sans MS"/>
      <family val="4"/>
    </font>
    <font>
      <b/>
      <sz val="14"/>
      <color indexed="8"/>
      <name val="Comic Sans MS"/>
      <family val="4"/>
    </font>
    <font>
      <b/>
      <sz val="10"/>
      <name val="Comic Sans MS"/>
      <family val="4"/>
    </font>
    <font>
      <b/>
      <sz val="10"/>
      <color indexed="8"/>
      <name val="Comic Sans MS"/>
      <family val="4"/>
    </font>
    <font>
      <b/>
      <sz val="12"/>
      <name val="Comic Sans MS"/>
      <family val="4"/>
    </font>
    <font>
      <b/>
      <sz val="14"/>
      <color indexed="12"/>
      <name val="Comic Sans MS"/>
      <family val="4"/>
    </font>
    <font>
      <b/>
      <sz val="14"/>
      <name val="Comic Sans MS"/>
      <family val="4"/>
    </font>
    <font>
      <sz val="12"/>
      <name val="Comic Sans MS"/>
      <family val="4"/>
      <charset val="1"/>
    </font>
    <font>
      <sz val="10"/>
      <color indexed="8"/>
      <name val="Calibri"/>
      <family val="2"/>
    </font>
    <font>
      <b/>
      <sz val="11"/>
      <color indexed="8"/>
      <name val="Comic Sans MS"/>
      <family val="4"/>
    </font>
    <font>
      <b/>
      <sz val="10"/>
      <color indexed="12"/>
      <name val="Comic Sans MS"/>
      <family val="4"/>
    </font>
    <font>
      <sz val="10"/>
      <color indexed="8"/>
      <name val="Comic Sans MS"/>
      <family val="4"/>
    </font>
    <font>
      <sz val="10"/>
      <color indexed="10"/>
      <name val="Calibri"/>
      <family val="2"/>
    </font>
    <font>
      <sz val="10"/>
      <name val="Comic Sans MS"/>
      <family val="4"/>
    </font>
    <font>
      <b/>
      <sz val="14"/>
      <color indexed="10"/>
      <name val="Comic Sans MS"/>
      <family val="4"/>
    </font>
  </fonts>
  <fills count="13">
    <fill>
      <patternFill patternType="none"/>
    </fill>
    <fill>
      <patternFill patternType="gray125"/>
    </fill>
    <fill>
      <patternFill patternType="solid">
        <fgColor indexed="11"/>
        <bgColor indexed="49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52"/>
        <bgColor indexed="5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34"/>
      </patternFill>
    </fill>
  </fills>
  <borders count="29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3" borderId="9" xfId="0" applyFont="1" applyFill="1" applyBorder="1" applyAlignment="1">
      <alignment horizontal="left" vertical="center"/>
    </xf>
    <xf numFmtId="0" fontId="2" fillId="0" borderId="10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9" fillId="0" borderId="9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12" fillId="0" borderId="14" xfId="0" applyFont="1" applyBorder="1" applyAlignment="1">
      <alignment vertical="center"/>
    </xf>
    <xf numFmtId="0" fontId="9" fillId="0" borderId="14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/>
    </xf>
    <xf numFmtId="0" fontId="2" fillId="0" borderId="19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9" fillId="0" borderId="8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4" borderId="13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2" fontId="10" fillId="0" borderId="13" xfId="0" applyNumberFormat="1" applyFont="1" applyBorder="1" applyAlignment="1">
      <alignment horizontal="center" vertical="center"/>
    </xf>
    <xf numFmtId="0" fontId="2" fillId="5" borderId="14" xfId="0" applyFont="1" applyFill="1" applyBorder="1" applyAlignment="1">
      <alignment horizontal="left" vertical="center"/>
    </xf>
    <xf numFmtId="0" fontId="2" fillId="6" borderId="14" xfId="0" applyFont="1" applyFill="1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2" fillId="5" borderId="9" xfId="0" applyFont="1" applyFill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3" fillId="0" borderId="14" xfId="0" applyFont="1" applyBorder="1" applyAlignment="1">
      <alignment horizontal="center" vertical="center"/>
    </xf>
    <xf numFmtId="0" fontId="2" fillId="0" borderId="23" xfId="0" applyFont="1" applyBorder="1" applyAlignment="1">
      <alignment horizontal="left" vertical="center"/>
    </xf>
    <xf numFmtId="0" fontId="4" fillId="0" borderId="24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2" fillId="8" borderId="27" xfId="0" applyFont="1" applyFill="1" applyBorder="1" applyAlignment="1">
      <alignment horizontal="left" vertical="center"/>
    </xf>
    <xf numFmtId="0" fontId="2" fillId="6" borderId="27" xfId="0" applyFont="1" applyFill="1" applyBorder="1" applyAlignment="1">
      <alignment vertical="center"/>
    </xf>
    <xf numFmtId="0" fontId="2" fillId="8" borderId="27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12" fillId="10" borderId="27" xfId="0" applyFont="1" applyFill="1" applyBorder="1" applyAlignment="1">
      <alignment horizontal="left" vertical="center"/>
    </xf>
    <xf numFmtId="0" fontId="12" fillId="0" borderId="27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2" fillId="11" borderId="28" xfId="0" applyFont="1" applyFill="1" applyBorder="1" applyAlignment="1">
      <alignment horizontal="left" vertical="center"/>
    </xf>
    <xf numFmtId="0" fontId="2" fillId="0" borderId="28" xfId="0" applyFont="1" applyBorder="1" applyAlignment="1">
      <alignment horizontal="left" vertical="center"/>
    </xf>
    <xf numFmtId="0" fontId="2" fillId="0" borderId="27" xfId="0" applyFont="1" applyBorder="1" applyAlignment="1">
      <alignment horizontal="center" vertical="center"/>
    </xf>
    <xf numFmtId="0" fontId="2" fillId="12" borderId="4" xfId="0" applyFont="1" applyFill="1" applyBorder="1" applyAlignment="1">
      <alignment horizontal="center" vertical="center" wrapText="1"/>
    </xf>
    <xf numFmtId="0" fontId="2" fillId="12" borderId="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2" fillId="5" borderId="21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4" fillId="2" borderId="22" xfId="0" applyFont="1" applyFill="1" applyBorder="1" applyAlignment="1">
      <alignment horizontal="center" vertical="center"/>
    </xf>
    <xf numFmtId="0" fontId="14" fillId="2" borderId="18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2" fillId="8" borderId="4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0" fontId="2" fillId="9" borderId="5" xfId="0" applyFont="1" applyFill="1" applyBorder="1" applyAlignment="1">
      <alignment horizontal="center" vertical="center"/>
    </xf>
    <xf numFmtId="0" fontId="2" fillId="11" borderId="4" xfId="0" applyFont="1" applyFill="1" applyBorder="1" applyAlignment="1">
      <alignment horizontal="center" vertical="center"/>
    </xf>
    <xf numFmtId="0" fontId="2" fillId="11" borderId="5" xfId="0" applyFont="1" applyFill="1" applyBorder="1" applyAlignment="1">
      <alignment horizontal="center" vertical="center"/>
    </xf>
  </cellXfs>
  <cellStyles count="1">
    <cellStyle name="Normal" xfId="0" builtinId="0"/>
  </cellStyles>
  <dxfs count="46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indexed="8"/>
        </left>
        <right style="medium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solid">
          <fgColor indexed="64"/>
          <bgColor theme="2" tint="-0.49998474074526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solid">
          <fgColor indexed="64"/>
          <bgColor theme="2" tint="-0.49998474074526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&#169;\AppData\Local\Microsoft\Windows\INetCache\Content.Outlook\NAWWGR4O\FICHIER%20ADHERENTS%20AS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inscrits 2023"/>
      <sheetName val="PAIEMENTS"/>
      <sheetName val="PAR CATEGORIES"/>
      <sheetName val="EQUIPES"/>
    </sheetNames>
    <sheetDataSet>
      <sheetData sheetId="0">
        <row r="1">
          <cell r="A1" t="str">
            <v>NOM Prénom</v>
          </cell>
        </row>
      </sheetData>
      <sheetData sheetId="1"/>
      <sheetData sheetId="2"/>
      <sheetData sheetId="3"/>
      <sheetData sheetId="4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1135B1A-72CE-9E48-A822-95C96E1532FD}" name="Tableau313" displayName="Tableau313" ref="A4:E13" totalsRowShown="0" tableBorderDxfId="45">
  <autoFilter ref="A4:E13" xr:uid="{00000000-0009-0000-0100-00000C000000}"/>
  <tableColumns count="5">
    <tableColumn id="1" xr3:uid="{042AC9F4-AFCA-9D45-BF07-6621E3FD3703}" name="NOM " dataDxfId="44"/>
    <tableColumn id="2" xr3:uid="{966B3EC4-425A-784E-BC4D-0A7E394D06B4}" name="PRENOM" dataDxfId="43"/>
    <tableColumn id="3" xr3:uid="{AD958A3B-621D-3F44-BEAF-7093BAFE40F0}" name="Colonne1" dataDxfId="42">
      <calculatedColumnFormula>TRIM(CONCATENATE(B5,A5))</calculatedColumnFormula>
    </tableColumn>
    <tableColumn id="6" xr3:uid="{A73A3628-A1B6-9042-A99B-3CDC8E415006}" name="Catégorie" dataDxfId="41"/>
    <tableColumn id="5" xr3:uid="{E29380C5-607F-B241-8CBA-2D7C9C9CCD13}" name="BRUT" dataDxfId="4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E7690DA-3BB2-FD4E-9B5A-56E4FD82D596}" name="Tableau414" displayName="Tableau414" ref="A17:E23" totalsRowShown="0" tableBorderDxfId="39">
  <autoFilter ref="A17:E23" xr:uid="{00000000-0009-0000-0100-00000D000000}"/>
  <tableColumns count="5">
    <tableColumn id="1" xr3:uid="{3EC4975C-F713-914B-AB66-90A261DB4FA0}" name="NOM " dataDxfId="38"/>
    <tableColumn id="2" xr3:uid="{EE8D2641-90C3-D548-B3DF-C067D2C98A0C}" name="PRENOM" dataDxfId="37"/>
    <tableColumn id="3" xr3:uid="{7CD365B0-6D87-4B4D-B632-E0112BD91FB7}" name="Colonne1" dataDxfId="36">
      <calculatedColumnFormula>TRIM(CONCATENATE(B18,A18))</calculatedColumnFormula>
    </tableColumn>
    <tableColumn id="6" xr3:uid="{27FA250D-E63A-3647-813A-1D19B6D50FA1}" name="Catégorie" dataDxfId="35"/>
    <tableColumn id="5" xr3:uid="{048FEB23-7F1D-404C-B599-1913C15EE432}" name="BRUT" dataDxfId="3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5745A63-77A7-D74E-B523-AD90289FE621}" name="Tableau515" displayName="Tableau515" ref="A27:E30" totalsRowShown="0" tableBorderDxfId="33">
  <autoFilter ref="A27:E30" xr:uid="{00000000-0009-0000-0100-00000E000000}"/>
  <tableColumns count="5">
    <tableColumn id="1" xr3:uid="{CBA957AC-D166-2140-962B-6FE0980E4C82}" name="NOM " dataDxfId="32"/>
    <tableColumn id="2" xr3:uid="{F4F2F3A9-B62B-DB43-A775-9D53C12FD1C3}" name="PRENOM" dataDxfId="31"/>
    <tableColumn id="3" xr3:uid="{CD88F7AB-DEB5-8644-A61C-0D4D9A08CC1E}" name="Colonne1" dataDxfId="30">
      <calculatedColumnFormula>TRIM(CONCATENATE(B28,A28))</calculatedColumnFormula>
    </tableColumn>
    <tableColumn id="6" xr3:uid="{A94785B1-B49A-0647-A2A6-EE788207696D}" name="Catégorie" dataDxfId="29"/>
    <tableColumn id="5" xr3:uid="{0AFEB685-D4E0-E14C-AA82-BD7DABB43E1D}" name="BRUT" dataDxfId="28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C049989-22CD-D04E-BEA3-2F8C570D1D45}" name="Tableau616" displayName="Tableau616" ref="A34:E46" totalsRowShown="0" tableBorderDxfId="27">
  <autoFilter ref="A34:E46" xr:uid="{00000000-0009-0000-0100-00000F000000}"/>
  <tableColumns count="5">
    <tableColumn id="1" xr3:uid="{04AB7DDF-5929-B345-804C-BB7E1C0B089E}" name="NOM " dataDxfId="26"/>
    <tableColumn id="2" xr3:uid="{5413E827-AB04-E54C-A6B3-3776AF9B4CBF}" name="PRENOM" dataDxfId="25"/>
    <tableColumn id="3" xr3:uid="{E1A20F56-23A7-1940-A0A0-D63D2D3D744C}" name="Colonne1" dataDxfId="24">
      <calculatedColumnFormula>TRIM(CONCATENATE(B35,A35))</calculatedColumnFormula>
    </tableColumn>
    <tableColumn id="6" xr3:uid="{F8BEB70E-1784-F544-9A83-74BC1B079737}" name="Catégorie" dataDxfId="23"/>
    <tableColumn id="5" xr3:uid="{2C48F5E2-2E0A-BB49-98A1-04FF75B23A63}" name="BRUT" dataDxfId="22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B798F45-37D9-3B42-853A-9D98F463E852}" name="Tableau717" displayName="Tableau717" ref="A50:E56" totalsRowShown="0" tableBorderDxfId="21">
  <autoFilter ref="A50:E56" xr:uid="{00000000-0009-0000-0100-000010000000}"/>
  <tableColumns count="5">
    <tableColumn id="1" xr3:uid="{8186199A-91EC-C948-AA87-A267848B62B6}" name="NOM " dataDxfId="20"/>
    <tableColumn id="2" xr3:uid="{EE315EB0-E72C-0F44-8EE5-09D0D2D0957E}" name="PRENOM" dataDxfId="19"/>
    <tableColumn id="3" xr3:uid="{492E81E1-FC17-9043-8832-794B592D45CE}" name="Colonne1" dataDxfId="18">
      <calculatedColumnFormula>TRIM(CONCATENATE(B51,A51))</calculatedColumnFormula>
    </tableColumn>
    <tableColumn id="6" xr3:uid="{94DB8E26-06F1-8F4D-9448-04B2B103C3C5}" name="Catégorie" dataDxfId="17"/>
    <tableColumn id="5" xr3:uid="{B25EDD30-6B85-B648-8628-83A270104141}" name="BRUT" dataDxfId="16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C07D3D9-33C9-654B-A447-27B7EB658563}" name="Tableau818" displayName="Tableau818" ref="A60:E65" totalsRowShown="0" tableBorderDxfId="15">
  <autoFilter ref="A60:E65" xr:uid="{00000000-0009-0000-0100-000011000000}"/>
  <tableColumns count="5">
    <tableColumn id="1" xr3:uid="{3007A579-3501-8742-8501-0968FDAB3A4D}" name="NOM " dataDxfId="14"/>
    <tableColumn id="2" xr3:uid="{D2A60B71-1D75-4E4D-9AAA-DFAFDF465D52}" name="PRENOM" dataDxfId="13"/>
    <tableColumn id="3" xr3:uid="{1D4A944B-B4F3-7D46-9261-9CFFF07CDCA9}" name="Colonne1" dataDxfId="12">
      <calculatedColumnFormula>TRIM(CONCATENATE(B61,A61))</calculatedColumnFormula>
    </tableColumn>
    <tableColumn id="6" xr3:uid="{85CDC836-F99E-0243-8713-97D0CA19FC84}" name="Catégorie" dataDxfId="11"/>
    <tableColumn id="5" xr3:uid="{877AF888-DB66-2640-9DB1-75651672F1DE}" name="BRUT" dataDxfId="10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7012ED9-FEBA-6445-8265-F18330BB00BE}" name="Tableau919" displayName="Tableau919" ref="A69:E72" totalsRowShown="0" tableBorderDxfId="9">
  <autoFilter ref="A69:E72" xr:uid="{00000000-0009-0000-0100-000012000000}"/>
  <tableColumns count="5">
    <tableColumn id="1" xr3:uid="{B36679A1-B3A6-E44F-A578-08657E561DED}" name="NOM " dataDxfId="8"/>
    <tableColumn id="2" xr3:uid="{8736E65C-D9E3-1C43-96F2-C5BC528126CD}" name="PRENOM" dataDxfId="7"/>
    <tableColumn id="3" xr3:uid="{F58E8D74-C78F-2249-9108-76E239D78866}" name="Colonne1" dataDxfId="6">
      <calculatedColumnFormula>TRIM(CONCATENATE(B70,A70))</calculatedColumnFormula>
    </tableColumn>
    <tableColumn id="6" xr3:uid="{C226CF6A-A6A6-9645-A904-46458DFEAFC3}" name="Catégorie" dataDxfId="5"/>
    <tableColumn id="5" xr3:uid="{217EED19-7EA5-1944-9319-0E5ECB52592A}" name="BRUT" dataDxfId="4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2DFDDDA-EC08-9440-B09A-E79EDB9BBB9C}" name="Tableau1120" displayName="Tableau1120" ref="O6:Q13" totalsRowShown="0" tableBorderDxfId="3">
  <autoFilter ref="O6:Q13" xr:uid="{00000000-0009-0000-0100-000013000000}"/>
  <tableColumns count="3">
    <tableColumn id="1" xr3:uid="{C1994A93-9D3A-7948-8A27-46A5983E4624}" name="EQUIPES" dataDxfId="2"/>
    <tableColumn id="2" xr3:uid="{8D24B6A9-6593-424E-9478-2DF10E8A90CA}" name="SCORE Brut" dataDxfId="1"/>
    <tableColumn id="3" xr3:uid="{972C0AC3-6480-934F-A19E-BA22836DADC5}" name="CLASSEMENT" dataDxfId="0">
      <calculatedColumnFormula>RANK(P7, P$7:P$13, 1) + COUNTIF(P$7:P7, P7) - 1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5B70D-429E-A647-A17F-3DF5A021472C}">
  <sheetPr codeName="Feuil4"/>
  <dimension ref="A1:X72"/>
  <sheetViews>
    <sheetView tabSelected="1" topLeftCell="H1" workbookViewId="0">
      <selection activeCell="O19" sqref="O19"/>
    </sheetView>
  </sheetViews>
  <sheetFormatPr baseColWidth="10" defaultRowHeight="12.75" x14ac:dyDescent="0.2"/>
  <cols>
    <col min="1" max="1" width="30.140625" bestFit="1" customWidth="1"/>
    <col min="2" max="2" width="19.140625" customWidth="1"/>
    <col min="3" max="3" width="23.140625" customWidth="1"/>
    <col min="4" max="4" width="4.7109375" customWidth="1"/>
    <col min="5" max="5" width="8.42578125" customWidth="1"/>
    <col min="6" max="6" width="8.7109375" customWidth="1"/>
    <col min="7" max="7" width="14.28515625" bestFit="1" customWidth="1"/>
    <col min="8" max="8" width="3" customWidth="1"/>
    <col min="9" max="9" width="3.7109375" customWidth="1"/>
    <col min="10" max="10" width="21.140625" customWidth="1"/>
    <col min="11" max="11" width="18" customWidth="1"/>
    <col min="12" max="12" width="15.28515625" customWidth="1"/>
    <col min="13" max="13" width="13" bestFit="1" customWidth="1"/>
    <col min="14" max="14" width="4.42578125" customWidth="1"/>
    <col min="15" max="15" width="27.85546875" customWidth="1"/>
    <col min="16" max="16" width="9.85546875" customWidth="1"/>
    <col min="17" max="17" width="14.140625" customWidth="1"/>
    <col min="18" max="18" width="4" customWidth="1"/>
    <col min="19" max="19" width="26.7109375" customWidth="1"/>
    <col min="20" max="20" width="9.42578125" bestFit="1" customWidth="1"/>
    <col min="21" max="21" width="13" bestFit="1" customWidth="1"/>
  </cols>
  <sheetData>
    <row r="1" spans="1:24" ht="67.7" customHeight="1" thickBot="1" x14ac:dyDescent="0.25">
      <c r="A1" s="68" t="s">
        <v>0</v>
      </c>
      <c r="B1" s="69"/>
      <c r="C1" s="69"/>
      <c r="D1" s="69"/>
      <c r="E1" s="69"/>
      <c r="F1" s="69"/>
      <c r="G1" s="69"/>
      <c r="H1" s="69"/>
      <c r="I1" s="70"/>
    </row>
    <row r="3" spans="1:24" ht="20.25" thickBot="1" x14ac:dyDescent="0.25">
      <c r="A3" s="71" t="s">
        <v>1</v>
      </c>
      <c r="B3" s="72"/>
      <c r="C3" s="72"/>
      <c r="D3" s="72"/>
    </row>
    <row r="4" spans="1:24" ht="20.100000000000001" customHeight="1" thickBot="1" x14ac:dyDescent="0.25">
      <c r="A4" s="1" t="s">
        <v>2</v>
      </c>
      <c r="B4" s="2" t="s">
        <v>3</v>
      </c>
      <c r="C4" s="3" t="s">
        <v>4</v>
      </c>
      <c r="D4" s="3" t="s">
        <v>5</v>
      </c>
      <c r="E4" s="4" t="s">
        <v>6</v>
      </c>
      <c r="G4" s="5" t="s">
        <v>7</v>
      </c>
    </row>
    <row r="5" spans="1:24" ht="20.100000000000001" customHeight="1" x14ac:dyDescent="0.2">
      <c r="A5" s="6" t="s">
        <v>8</v>
      </c>
      <c r="B5" s="6" t="s">
        <v>9</v>
      </c>
      <c r="C5" s="7" t="str">
        <f>TRIM(CONCATENATE(B5,A5))</f>
        <v>ElisabethBRIDIER</v>
      </c>
      <c r="D5" s="8" t="s">
        <v>10</v>
      </c>
      <c r="E5" s="4">
        <v>79</v>
      </c>
      <c r="G5" s="9">
        <f>SMALL(Tableau313[BRUT],1)</f>
        <v>57</v>
      </c>
      <c r="J5" s="73" t="s">
        <v>11</v>
      </c>
      <c r="K5" s="74"/>
      <c r="L5" s="10" t="s">
        <v>12</v>
      </c>
      <c r="M5" s="11" t="s">
        <v>13</v>
      </c>
    </row>
    <row r="6" spans="1:24" ht="20.100000000000001" customHeight="1" x14ac:dyDescent="0.2">
      <c r="A6" s="12" t="s">
        <v>14</v>
      </c>
      <c r="B6" s="13" t="s">
        <v>15</v>
      </c>
      <c r="C6" s="7" t="str">
        <f t="shared" ref="C6:C10" si="0">TRIM(CONCATENATE(B6,A6))</f>
        <v>AlainJEANDREAU</v>
      </c>
      <c r="D6" s="8" t="s">
        <v>16</v>
      </c>
      <c r="E6" s="4">
        <v>57</v>
      </c>
      <c r="G6" s="9">
        <f>SMALL(Tableau313[BRUT],2)</f>
        <v>62</v>
      </c>
      <c r="J6" s="14" t="str">
        <f t="array" ref="J6">IFERROR(INDEX(A$5:A$94, MATCH(1, (D$5:D$94="F")*(E$5:E$94=L6)*(COUNTIF(J$5:J5,A$5:A$94)=0), 0)),"")</f>
        <v>VESCOVI</v>
      </c>
      <c r="K6" s="14" t="str">
        <f t="array" ref="K6">IFERROR(INDEX(B$5:B$94, MATCH(1, (D$5:D$94="F")*(E$5:E$94=L6)*(COUNTIF(L$5:L5,E$5:E$94)=0), 0)),"")</f>
        <v>Régine</v>
      </c>
      <c r="L6" s="15">
        <f t="array" ref="L6">IFERROR(SMALL(IF(D$6:D$94="F",E$6:E$94), ROW(A1)),"")</f>
        <v>67</v>
      </c>
      <c r="M6" s="16">
        <v>1</v>
      </c>
      <c r="O6" s="17" t="s">
        <v>17</v>
      </c>
      <c r="P6" s="18" t="s">
        <v>18</v>
      </c>
      <c r="Q6" s="19" t="s">
        <v>13</v>
      </c>
      <c r="S6" s="20" t="s">
        <v>17</v>
      </c>
      <c r="T6" s="21" t="s">
        <v>18</v>
      </c>
      <c r="U6" s="22" t="s">
        <v>13</v>
      </c>
    </row>
    <row r="7" spans="1:24" ht="20.100000000000001" customHeight="1" x14ac:dyDescent="0.2">
      <c r="A7" s="12" t="s">
        <v>19</v>
      </c>
      <c r="B7" s="13" t="s">
        <v>20</v>
      </c>
      <c r="C7" s="7" t="str">
        <f t="shared" si="0"/>
        <v>JackyMACHAJ</v>
      </c>
      <c r="D7" s="8" t="s">
        <v>16</v>
      </c>
      <c r="E7" s="4">
        <v>64</v>
      </c>
      <c r="G7" s="23">
        <f>SMALL(Tableau313[BRUT],3)</f>
        <v>64</v>
      </c>
      <c r="J7" s="24" t="str">
        <f t="array" ref="J7">IFERROR(INDEX(A$6:A$94, MATCH(1, (D$6:D$94="F")*(E$6:E$94=L7)*(COUNTIF(J$5:J6,A$6:A$94)=0), 0)),"")</f>
        <v>PERRIER</v>
      </c>
      <c r="K7" s="24" t="str">
        <f t="array" ref="K7">IFERROR(INDEX(B$6:B$94, MATCH(1, (D$6:D$94="F")*(E$6:E$94=L7)*(COUNTIF(K$5:K6,B$6:B$94)=0), 0)),"")</f>
        <v>Huguette</v>
      </c>
      <c r="L7" s="25">
        <f t="array" ref="L7">IFERROR(SMALL(IF((D$5:D$94="F")*(COUNTIF(L$5:L5,E$5:E$94)=0), E$5:E$94), ROW(A2)),"")</f>
        <v>68</v>
      </c>
      <c r="M7" s="16">
        <v>2</v>
      </c>
      <c r="O7" s="26" t="str">
        <f>A3</f>
        <v>RIOM</v>
      </c>
      <c r="P7" s="27">
        <f>SUM(G5:G7)</f>
        <v>183</v>
      </c>
      <c r="Q7" s="16">
        <f>RANK(P7, P$7:P$13, 1) + COUNTIF(P$7:P7, P7) - 1</f>
        <v>1</v>
      </c>
      <c r="S7" s="28" t="str">
        <f>INDEX(O$7:O$13, MATCH(ROW(A1), Q$7:Q$13, 0))</f>
        <v>RIOM</v>
      </c>
      <c r="T7" s="29">
        <f>INDEX(P$7:P$13, MATCH(ROW(A1), Q$7:Q$13, 0))</f>
        <v>183</v>
      </c>
      <c r="U7" s="16">
        <f>ROW(A1)</f>
        <v>1</v>
      </c>
      <c r="V7">
        <v>179</v>
      </c>
      <c r="W7">
        <f>T7+V7</f>
        <v>362</v>
      </c>
      <c r="X7">
        <v>1</v>
      </c>
    </row>
    <row r="8" spans="1:24" ht="20.100000000000001" customHeight="1" x14ac:dyDescent="0.2">
      <c r="A8" s="12" t="s">
        <v>21</v>
      </c>
      <c r="B8" s="13" t="s">
        <v>22</v>
      </c>
      <c r="C8" s="7" t="str">
        <f t="shared" si="0"/>
        <v>SergeMARCUCCI</v>
      </c>
      <c r="D8" s="8" t="s">
        <v>16</v>
      </c>
      <c r="E8" s="4">
        <v>66</v>
      </c>
      <c r="O8" s="26" t="str">
        <f>A16</f>
        <v>GAZELEC CLERMONT</v>
      </c>
      <c r="P8" s="27">
        <f>SUM(G18:G20)</f>
        <v>184</v>
      </c>
      <c r="Q8" s="16">
        <f>RANK(P8, P$7:P$13, 1) + COUNTIF(P$7:P8, P8) - 1</f>
        <v>2</v>
      </c>
      <c r="S8" s="28" t="str">
        <f t="shared" ref="S8:S13" si="1">INDEX(O$7:O$13, MATCH(ROW(A2), Q$7:Q$13, 0))</f>
        <v>GAZELEC CLERMONT</v>
      </c>
      <c r="T8" s="29">
        <f t="shared" ref="T8:T13" si="2">INDEX(P$7:P$13, MATCH(ROW(A2), Q$7:Q$13, 0))</f>
        <v>184</v>
      </c>
      <c r="U8" s="16">
        <f t="shared" ref="U8:U13" si="3">ROW(A2)</f>
        <v>2</v>
      </c>
      <c r="V8">
        <v>185</v>
      </c>
      <c r="W8">
        <f t="shared" ref="W8:W13" si="4">T8+V8</f>
        <v>369</v>
      </c>
      <c r="X8">
        <v>2</v>
      </c>
    </row>
    <row r="9" spans="1:24" ht="20.100000000000001" customHeight="1" x14ac:dyDescent="0.2">
      <c r="A9" s="12" t="s">
        <v>23</v>
      </c>
      <c r="B9" s="13" t="s">
        <v>24</v>
      </c>
      <c r="C9" s="7" t="str">
        <f t="shared" si="0"/>
        <v>ChristianMOULIN</v>
      </c>
      <c r="D9" s="8" t="s">
        <v>16</v>
      </c>
      <c r="E9" s="4">
        <v>62</v>
      </c>
      <c r="L9">
        <v>77</v>
      </c>
      <c r="O9" s="26" t="str">
        <f>A26</f>
        <v>GAZELEC MOULINS/VICHY</v>
      </c>
      <c r="P9" s="27">
        <f>SUM(G28:G30)</f>
        <v>270</v>
      </c>
      <c r="Q9" s="16">
        <f>RANK(P9, P$7:P$13, 1) + COUNTIF(P$7:P9, P9) - 1</f>
        <v>6</v>
      </c>
      <c r="S9" s="28" t="str">
        <f t="shared" si="1"/>
        <v>CHARADE</v>
      </c>
      <c r="T9" s="29">
        <f t="shared" si="2"/>
        <v>189</v>
      </c>
      <c r="U9" s="16">
        <f t="shared" si="3"/>
        <v>3</v>
      </c>
      <c r="V9">
        <v>190</v>
      </c>
      <c r="W9">
        <f t="shared" si="4"/>
        <v>379</v>
      </c>
      <c r="X9">
        <v>3</v>
      </c>
    </row>
    <row r="10" spans="1:24" ht="20.100000000000001" customHeight="1" x14ac:dyDescent="0.2">
      <c r="A10" s="12" t="s">
        <v>25</v>
      </c>
      <c r="B10" s="13" t="s">
        <v>20</v>
      </c>
      <c r="C10" s="7" t="str">
        <f t="shared" si="0"/>
        <v>JackyPEGEON</v>
      </c>
      <c r="D10" s="8" t="s">
        <v>16</v>
      </c>
      <c r="E10" s="4">
        <v>66</v>
      </c>
      <c r="J10" s="73" t="s">
        <v>26</v>
      </c>
      <c r="K10" s="74"/>
      <c r="L10" s="10" t="s">
        <v>12</v>
      </c>
      <c r="M10" s="11" t="s">
        <v>13</v>
      </c>
      <c r="O10" s="26" t="str">
        <f>A33</f>
        <v>VAL D'AUZON</v>
      </c>
      <c r="P10" s="27">
        <f>SUM(G35:G37)</f>
        <v>193</v>
      </c>
      <c r="Q10" s="16">
        <f>RANK(P10, P$7:P$13, 1) + COUNTIF(P$7:P10, P10) - 1</f>
        <v>4</v>
      </c>
      <c r="S10" s="28" t="str">
        <f t="shared" si="1"/>
        <v>VAL D'AUZON</v>
      </c>
      <c r="T10" s="29">
        <f t="shared" si="2"/>
        <v>193</v>
      </c>
      <c r="U10" s="16">
        <f t="shared" si="3"/>
        <v>4</v>
      </c>
      <c r="V10">
        <v>184</v>
      </c>
      <c r="W10">
        <f t="shared" si="4"/>
        <v>377</v>
      </c>
      <c r="X10">
        <v>3</v>
      </c>
    </row>
    <row r="11" spans="1:24" ht="20.100000000000001" customHeight="1" x14ac:dyDescent="0.2">
      <c r="A11" s="12" t="s">
        <v>27</v>
      </c>
      <c r="B11" s="12" t="s">
        <v>28</v>
      </c>
      <c r="C11" s="30" t="str">
        <f>TRIM(CONCATENATE(B11,A11))</f>
        <v>AnnieROSSI</v>
      </c>
      <c r="D11" s="8" t="s">
        <v>10</v>
      </c>
      <c r="E11" s="4">
        <v>73</v>
      </c>
      <c r="J11" s="31" t="str">
        <f t="array" ref="J11">IFERROR(INDEX(A$5:A$94, MATCH(1, (D$5:D$94="M")*(E$5:E$94=L11)*(COUNTIF(J$10:J10,A$5:A$94)=0), 0)),"")</f>
        <v>JEANDREAU</v>
      </c>
      <c r="K11" s="31" t="str">
        <f t="array" ref="K11">IFERROR(INDEX(B$5:B$94, MATCH(1, (D$5:D$94="M")*(E$5:E$94=L11)*(COUNTIF(L$10:L10,E$5:E$94)=0), 0)),"")</f>
        <v>Alain</v>
      </c>
      <c r="L11" s="32">
        <f t="array" ref="L11">IFERROR(SMALL(IF(D$5:D$94="M",E$5:E$94), ROW(A1)),"")</f>
        <v>57</v>
      </c>
      <c r="M11" s="33">
        <v>1</v>
      </c>
      <c r="O11" s="26" t="str">
        <f>A49</f>
        <v>CHARADE</v>
      </c>
      <c r="P11" s="27">
        <f>SUM(G51:G53)</f>
        <v>189</v>
      </c>
      <c r="Q11" s="16">
        <f>RANK(P11, P$7:P$13, 1) + COUNTIF(P$7:P11, P11) - 1</f>
        <v>3</v>
      </c>
      <c r="S11" s="28" t="str">
        <f t="shared" si="1"/>
        <v>MAURIAC</v>
      </c>
      <c r="T11" s="29">
        <f t="shared" si="2"/>
        <v>204</v>
      </c>
      <c r="U11" s="16">
        <f t="shared" si="3"/>
        <v>5</v>
      </c>
      <c r="V11">
        <v>185</v>
      </c>
      <c r="W11">
        <f t="shared" si="4"/>
        <v>389</v>
      </c>
      <c r="X11">
        <v>4</v>
      </c>
    </row>
    <row r="12" spans="1:24" ht="20.100000000000001" customHeight="1" x14ac:dyDescent="0.2">
      <c r="J12" s="31" t="str">
        <f t="array" ref="J12">IFERROR(INDEX(A$5:A$94, MATCH(1, (D$5:D$94="M")*(E$5:E$94=L12)*(COUNTIF(J$10:J11,A$5:A$94)=0), 0)),"")</f>
        <v>VESCOVI</v>
      </c>
      <c r="K12" s="31" t="str">
        <f t="array" ref="K12">IFERROR(INDEX(B$5:B$94, MATCH(1, (D$5:D$94="M")*(E$5:E$94=L12)*(COUNTIF(K$10:K11,B$5:B$94)=0), 0)),"")</f>
        <v>Gilles</v>
      </c>
      <c r="L12" s="32">
        <f t="array" ref="L12">IFERROR(SMALL(IF(D$5:D$94="M",E$5:E$94), ROW(A2)),"")</f>
        <v>59</v>
      </c>
      <c r="M12" s="33">
        <v>2</v>
      </c>
      <c r="O12" s="26" t="str">
        <f>A59</f>
        <v>MAURIAC</v>
      </c>
      <c r="P12" s="27">
        <f>SUM(G61:G63)</f>
        <v>204</v>
      </c>
      <c r="Q12" s="16">
        <f>RANK(P12, P$7:P$13, 1) + COUNTIF(P$7:P12, P12) - 1</f>
        <v>5</v>
      </c>
      <c r="S12" s="28" t="str">
        <f t="shared" si="1"/>
        <v>GAZELEC MOULINS/VICHY</v>
      </c>
      <c r="T12" s="29">
        <f t="shared" si="2"/>
        <v>270</v>
      </c>
      <c r="U12" s="16">
        <f t="shared" si="3"/>
        <v>6</v>
      </c>
      <c r="V12">
        <v>204</v>
      </c>
      <c r="W12">
        <f t="shared" si="4"/>
        <v>474</v>
      </c>
      <c r="X12">
        <v>5</v>
      </c>
    </row>
    <row r="13" spans="1:24" ht="20.100000000000001" customHeight="1" x14ac:dyDescent="0.2">
      <c r="J13" s="31" t="str">
        <f t="array" ref="J13">IFERROR(INDEX(A$5:A$94, MATCH(1, (D$5:D$94="M")*(E$5:E$94=L13)*(COUNTIF(J$10:J12,A$5:A$94)=0), 0)),"")</f>
        <v>PERRIER</v>
      </c>
      <c r="K13" s="31" t="str">
        <f t="array" ref="K13">IFERROR(INDEX(B$6:B$94, MATCH(1, (D$6:D$94="M")*(E$6:E$94=L13)*(COUNTIF(K$10:K12,B$6:B$94)=0), 0)),"")</f>
        <v>Serge</v>
      </c>
      <c r="L13" s="32">
        <f t="array" ref="L13">IFERROR(SMALL(IF(D$5:D$94="M",E$5:E$94), ROW(A3)),"")</f>
        <v>59</v>
      </c>
      <c r="M13" s="33">
        <v>3</v>
      </c>
      <c r="O13" s="34" t="str">
        <f>A68</f>
        <v>MONTPENSIER</v>
      </c>
      <c r="P13" s="35">
        <f>SUM(G70:G72)</f>
        <v>270</v>
      </c>
      <c r="Q13" s="16">
        <f>RANK(P13, P$7:P$13, 1) + COUNTIF(P$7:P13, P13) - 1</f>
        <v>7</v>
      </c>
      <c r="S13" s="28" t="str">
        <f t="shared" si="1"/>
        <v>MONTPENSIER</v>
      </c>
      <c r="T13" s="29">
        <f t="shared" si="2"/>
        <v>270</v>
      </c>
      <c r="U13" s="16">
        <f t="shared" si="3"/>
        <v>7</v>
      </c>
      <c r="V13">
        <v>270</v>
      </c>
      <c r="W13">
        <f t="shared" si="4"/>
        <v>540</v>
      </c>
      <c r="X13">
        <v>6</v>
      </c>
    </row>
    <row r="14" spans="1:24" ht="20.100000000000001" customHeight="1" x14ac:dyDescent="0.2">
      <c r="A14" s="36"/>
      <c r="B14" s="36"/>
      <c r="C14" s="36"/>
      <c r="D14" s="36"/>
      <c r="E14" s="36"/>
    </row>
    <row r="15" spans="1:24" ht="20.100000000000001" customHeight="1" x14ac:dyDescent="0.2">
      <c r="A15" s="36"/>
      <c r="B15" s="36"/>
      <c r="C15" s="36"/>
      <c r="D15" s="36"/>
      <c r="E15" s="36"/>
    </row>
    <row r="16" spans="1:24" ht="20.100000000000001" customHeight="1" x14ac:dyDescent="0.2">
      <c r="A16" s="75" t="s">
        <v>29</v>
      </c>
      <c r="B16" s="76"/>
      <c r="C16" s="76"/>
      <c r="D16" s="76"/>
      <c r="J16" s="77" t="s">
        <v>30</v>
      </c>
      <c r="K16" s="78"/>
      <c r="L16" s="37" t="s">
        <v>31</v>
      </c>
      <c r="M16" s="38" t="s">
        <v>32</v>
      </c>
    </row>
    <row r="17" spans="1:13" ht="20.100000000000001" customHeight="1" thickBot="1" x14ac:dyDescent="0.25">
      <c r="A17" s="1" t="s">
        <v>2</v>
      </c>
      <c r="B17" s="2" t="s">
        <v>3</v>
      </c>
      <c r="C17" s="3" t="s">
        <v>4</v>
      </c>
      <c r="D17" s="3" t="s">
        <v>5</v>
      </c>
      <c r="E17" s="4" t="s">
        <v>6</v>
      </c>
      <c r="G17" s="5" t="s">
        <v>7</v>
      </c>
      <c r="J17" s="39" t="s">
        <v>27</v>
      </c>
      <c r="K17" s="39" t="s">
        <v>28</v>
      </c>
      <c r="L17" s="39" t="s">
        <v>33</v>
      </c>
      <c r="M17" s="36"/>
    </row>
    <row r="18" spans="1:13" ht="20.100000000000001" customHeight="1" x14ac:dyDescent="0.2">
      <c r="A18" s="40" t="s">
        <v>34</v>
      </c>
      <c r="B18" s="41" t="s">
        <v>35</v>
      </c>
      <c r="C18" s="7" t="str">
        <f t="shared" ref="C18:C72" si="5">TRIM(CONCATENATE(B18,A18))</f>
        <v>RobertBOURGIER</v>
      </c>
      <c r="D18" s="8" t="s">
        <v>16</v>
      </c>
      <c r="E18" s="4">
        <v>64</v>
      </c>
      <c r="G18" s="9">
        <f>SMALL(Tableau414[BRUT],1)</f>
        <v>59</v>
      </c>
      <c r="J18" s="42"/>
      <c r="K18" s="42"/>
      <c r="L18" s="42"/>
      <c r="M18" s="36"/>
    </row>
    <row r="19" spans="1:13" ht="20.100000000000001" customHeight="1" x14ac:dyDescent="0.2">
      <c r="A19" s="43" t="s">
        <v>36</v>
      </c>
      <c r="B19" s="44" t="s">
        <v>37</v>
      </c>
      <c r="C19" s="7" t="str">
        <f t="shared" si="5"/>
        <v>Gérard CAMBET</v>
      </c>
      <c r="D19" s="8" t="s">
        <v>16</v>
      </c>
      <c r="E19" s="4">
        <v>64</v>
      </c>
      <c r="G19" s="9">
        <f>SMALL(Tableau414[BRUT],2)</f>
        <v>61</v>
      </c>
      <c r="J19" s="79" t="s">
        <v>38</v>
      </c>
      <c r="K19" s="80"/>
      <c r="L19" s="37" t="s">
        <v>31</v>
      </c>
      <c r="M19" s="45" t="s">
        <v>32</v>
      </c>
    </row>
    <row r="20" spans="1:13" ht="20.100000000000001" customHeight="1" x14ac:dyDescent="0.2">
      <c r="A20" s="40" t="s">
        <v>39</v>
      </c>
      <c r="B20" s="41" t="s">
        <v>40</v>
      </c>
      <c r="C20" s="7" t="str">
        <f t="shared" si="5"/>
        <v>Jean MarcHESEL</v>
      </c>
      <c r="D20" s="8" t="s">
        <v>16</v>
      </c>
      <c r="E20" s="4">
        <v>61</v>
      </c>
      <c r="G20" s="23">
        <f>SMALL(Tableau414[BRUT],3)</f>
        <v>64</v>
      </c>
      <c r="J20" s="27" t="s">
        <v>41</v>
      </c>
      <c r="K20" s="27" t="s">
        <v>42</v>
      </c>
      <c r="L20" s="27">
        <v>2.15</v>
      </c>
      <c r="M20" s="46"/>
    </row>
    <row r="21" spans="1:13" ht="20.100000000000001" customHeight="1" x14ac:dyDescent="0.2">
      <c r="A21" s="40" t="s">
        <v>43</v>
      </c>
      <c r="B21" s="13" t="s">
        <v>44</v>
      </c>
      <c r="C21" s="7" t="str">
        <f t="shared" si="5"/>
        <v>MichelMANOUVRIER</v>
      </c>
      <c r="D21" s="8" t="s">
        <v>16</v>
      </c>
      <c r="E21" s="4">
        <v>72</v>
      </c>
    </row>
    <row r="22" spans="1:13" ht="20.100000000000001" customHeight="1" x14ac:dyDescent="0.2">
      <c r="A22" s="40" t="s">
        <v>45</v>
      </c>
      <c r="B22" s="13" t="s">
        <v>46</v>
      </c>
      <c r="C22" s="30" t="str">
        <f t="shared" si="5"/>
        <v>GillesVESCOVI</v>
      </c>
      <c r="D22" s="8" t="s">
        <v>16</v>
      </c>
      <c r="E22" s="4">
        <v>59</v>
      </c>
    </row>
    <row r="23" spans="1:13" ht="20.100000000000001" customHeight="1" x14ac:dyDescent="0.2">
      <c r="A23" s="40" t="s">
        <v>45</v>
      </c>
      <c r="B23" s="40" t="s">
        <v>47</v>
      </c>
      <c r="C23" s="30" t="str">
        <f t="shared" si="5"/>
        <v>RégineVESCOVI</v>
      </c>
      <c r="D23" s="8" t="s">
        <v>10</v>
      </c>
      <c r="E23" s="4">
        <v>67</v>
      </c>
    </row>
    <row r="24" spans="1:13" ht="20.100000000000001" customHeight="1" x14ac:dyDescent="0.2">
      <c r="A24" s="36"/>
      <c r="B24" s="36"/>
      <c r="C24" s="36"/>
      <c r="D24" s="36"/>
      <c r="E24" s="36"/>
    </row>
    <row r="25" spans="1:13" ht="20.100000000000001" customHeight="1" x14ac:dyDescent="0.2">
      <c r="A25" s="36"/>
      <c r="B25" s="36"/>
      <c r="C25" s="36"/>
      <c r="D25" s="36"/>
      <c r="E25" s="36"/>
    </row>
    <row r="26" spans="1:13" ht="20.100000000000001" customHeight="1" x14ac:dyDescent="0.2">
      <c r="A26" s="81" t="s">
        <v>48</v>
      </c>
      <c r="B26" s="82"/>
      <c r="C26" s="82"/>
      <c r="D26" s="82"/>
    </row>
    <row r="27" spans="1:13" ht="20.100000000000001" customHeight="1" thickBot="1" x14ac:dyDescent="0.25">
      <c r="A27" s="1" t="s">
        <v>2</v>
      </c>
      <c r="B27" s="2" t="s">
        <v>3</v>
      </c>
      <c r="C27" s="3" t="s">
        <v>4</v>
      </c>
      <c r="D27" s="3" t="s">
        <v>5</v>
      </c>
      <c r="E27" s="4" t="s">
        <v>6</v>
      </c>
      <c r="G27" s="47" t="s">
        <v>7</v>
      </c>
    </row>
    <row r="28" spans="1:13" ht="20.100000000000001" customHeight="1" x14ac:dyDescent="0.2">
      <c r="A28" s="13"/>
      <c r="B28" s="48"/>
      <c r="C28" s="7" t="str">
        <f t="shared" si="5"/>
        <v/>
      </c>
      <c r="D28" s="8" t="s">
        <v>16</v>
      </c>
      <c r="E28" s="49">
        <v>90</v>
      </c>
      <c r="G28" s="23">
        <f>SMALL(Tableau515[BRUT],1)</f>
        <v>90</v>
      </c>
    </row>
    <row r="29" spans="1:13" ht="20.100000000000001" customHeight="1" x14ac:dyDescent="0.2">
      <c r="A29" s="50"/>
      <c r="B29" s="51"/>
      <c r="C29" s="7" t="str">
        <f t="shared" si="5"/>
        <v/>
      </c>
      <c r="D29" s="8" t="s">
        <v>16</v>
      </c>
      <c r="E29" s="52">
        <v>90</v>
      </c>
      <c r="G29" s="53">
        <f>SMALL(Tableau515[BRUT],2)</f>
        <v>90</v>
      </c>
    </row>
    <row r="30" spans="1:13" ht="20.100000000000001" customHeight="1" x14ac:dyDescent="0.2">
      <c r="A30" s="50"/>
      <c r="B30" s="51"/>
      <c r="C30" s="7" t="str">
        <f t="shared" si="5"/>
        <v/>
      </c>
      <c r="D30" s="8" t="s">
        <v>10</v>
      </c>
      <c r="E30" s="52">
        <v>90</v>
      </c>
      <c r="G30" s="53">
        <f>SMALL(Tableau515[BRUT],3)</f>
        <v>90</v>
      </c>
    </row>
    <row r="31" spans="1:13" ht="20.100000000000001" customHeight="1" x14ac:dyDescent="0.2">
      <c r="A31" s="36"/>
      <c r="B31" s="36"/>
      <c r="C31" s="36"/>
      <c r="D31" s="36"/>
      <c r="E31" s="36"/>
    </row>
    <row r="32" spans="1:13" ht="20.100000000000001" customHeight="1" x14ac:dyDescent="0.2">
      <c r="A32" s="36"/>
      <c r="B32" s="36"/>
      <c r="C32" s="36"/>
      <c r="D32" s="36"/>
      <c r="E32" s="36"/>
    </row>
    <row r="33" spans="1:7" ht="20.100000000000001" customHeight="1" thickBot="1" x14ac:dyDescent="0.25">
      <c r="A33" s="83" t="s">
        <v>49</v>
      </c>
      <c r="B33" s="84"/>
      <c r="C33" s="84"/>
      <c r="D33" s="84"/>
    </row>
    <row r="34" spans="1:7" ht="20.100000000000001" customHeight="1" thickBot="1" x14ac:dyDescent="0.25">
      <c r="A34" s="1" t="s">
        <v>2</v>
      </c>
      <c r="B34" s="2" t="s">
        <v>3</v>
      </c>
      <c r="C34" s="3" t="s">
        <v>4</v>
      </c>
      <c r="D34" s="3" t="s">
        <v>5</v>
      </c>
      <c r="E34" s="4" t="s">
        <v>6</v>
      </c>
      <c r="G34" s="54" t="s">
        <v>7</v>
      </c>
    </row>
    <row r="35" spans="1:7" ht="20.100000000000001" customHeight="1" x14ac:dyDescent="0.2">
      <c r="A35" s="55" t="s">
        <v>41</v>
      </c>
      <c r="B35" s="56" t="s">
        <v>42</v>
      </c>
      <c r="C35" s="7" t="str">
        <f t="shared" si="5"/>
        <v>JacquesANAVOISARD</v>
      </c>
      <c r="D35" s="8" t="s">
        <v>16</v>
      </c>
      <c r="E35" s="4">
        <v>70</v>
      </c>
      <c r="G35" s="53">
        <f>SMALL(Tableau616[BRUT],1)</f>
        <v>64</v>
      </c>
    </row>
    <row r="36" spans="1:7" ht="20.100000000000001" customHeight="1" x14ac:dyDescent="0.2">
      <c r="A36" s="55" t="s">
        <v>50</v>
      </c>
      <c r="B36" s="56" t="s">
        <v>35</v>
      </c>
      <c r="C36" s="7" t="str">
        <f t="shared" si="5"/>
        <v>RobertBRUNEL</v>
      </c>
      <c r="D36" s="8" t="s">
        <v>16</v>
      </c>
      <c r="E36" s="4">
        <v>64</v>
      </c>
      <c r="G36" s="53">
        <f>SMALL(Tableau616[BRUT],2)</f>
        <v>64</v>
      </c>
    </row>
    <row r="37" spans="1:7" ht="20.100000000000001" customHeight="1" x14ac:dyDescent="0.2">
      <c r="A37" s="55" t="s">
        <v>51</v>
      </c>
      <c r="B37" s="57" t="s">
        <v>52</v>
      </c>
      <c r="C37" s="7" t="str">
        <f t="shared" si="5"/>
        <v>MichelleCIBERT GOTHON</v>
      </c>
      <c r="D37" s="8" t="s">
        <v>10</v>
      </c>
      <c r="E37" s="4">
        <v>71</v>
      </c>
      <c r="G37" s="53">
        <f>SMALL(Tableau616[BRUT],3)</f>
        <v>65</v>
      </c>
    </row>
    <row r="38" spans="1:7" ht="20.100000000000001" customHeight="1" x14ac:dyDescent="0.2">
      <c r="A38" s="55" t="s">
        <v>53</v>
      </c>
      <c r="B38" s="56" t="s">
        <v>54</v>
      </c>
      <c r="C38" s="30" t="str">
        <f t="shared" si="5"/>
        <v>Jean-MichelFAURIE</v>
      </c>
      <c r="D38" s="8" t="s">
        <v>16</v>
      </c>
      <c r="E38" s="4">
        <v>69</v>
      </c>
      <c r="G38" s="58"/>
    </row>
    <row r="39" spans="1:7" ht="20.100000000000001" customHeight="1" x14ac:dyDescent="0.2">
      <c r="A39" s="55" t="s">
        <v>55</v>
      </c>
      <c r="B39" s="56" t="s">
        <v>56</v>
      </c>
      <c r="C39" s="30" t="str">
        <f t="shared" si="5"/>
        <v>BrunoFLEURY</v>
      </c>
      <c r="D39" s="8" t="s">
        <v>16</v>
      </c>
      <c r="E39" s="4">
        <v>64</v>
      </c>
      <c r="G39" s="58"/>
    </row>
    <row r="40" spans="1:7" ht="20.100000000000001" customHeight="1" x14ac:dyDescent="0.2">
      <c r="A40" s="55" t="s">
        <v>57</v>
      </c>
      <c r="B40" s="56" t="s">
        <v>58</v>
      </c>
      <c r="C40" s="30" t="str">
        <f t="shared" si="5"/>
        <v>MaëlGEBRILLAT</v>
      </c>
      <c r="D40" s="8" t="s">
        <v>16</v>
      </c>
      <c r="E40" s="4">
        <v>68</v>
      </c>
      <c r="G40" s="58"/>
    </row>
    <row r="41" spans="1:7" ht="20.100000000000001" customHeight="1" x14ac:dyDescent="0.2">
      <c r="A41" s="55" t="s">
        <v>59</v>
      </c>
      <c r="B41" s="57" t="s">
        <v>60</v>
      </c>
      <c r="C41" s="30" t="str">
        <f t="shared" si="5"/>
        <v>Ghislaine LARIVIERE</v>
      </c>
      <c r="D41" s="8" t="s">
        <v>10</v>
      </c>
      <c r="E41" s="4">
        <v>75</v>
      </c>
      <c r="G41" s="58"/>
    </row>
    <row r="42" spans="1:7" ht="20.100000000000001" customHeight="1" x14ac:dyDescent="0.2">
      <c r="A42" s="55" t="s">
        <v>61</v>
      </c>
      <c r="B42" s="56" t="s">
        <v>22</v>
      </c>
      <c r="C42" s="30" t="str">
        <f t="shared" si="5"/>
        <v>SergeLAVEDIAU</v>
      </c>
      <c r="D42" s="8" t="s">
        <v>16</v>
      </c>
      <c r="E42" s="4">
        <v>85</v>
      </c>
      <c r="G42" s="58"/>
    </row>
    <row r="43" spans="1:7" ht="20.100000000000001" customHeight="1" x14ac:dyDescent="0.2">
      <c r="A43" s="55" t="s">
        <v>62</v>
      </c>
      <c r="B43" s="56" t="s">
        <v>63</v>
      </c>
      <c r="C43" s="30" t="str">
        <f t="shared" si="5"/>
        <v>ClaudeMERCIER</v>
      </c>
      <c r="D43" s="8" t="s">
        <v>16</v>
      </c>
      <c r="E43" s="4">
        <v>68</v>
      </c>
      <c r="G43" s="58"/>
    </row>
    <row r="44" spans="1:7" ht="20.100000000000001" customHeight="1" x14ac:dyDescent="0.2">
      <c r="A44" s="55" t="s">
        <v>64</v>
      </c>
      <c r="B44" s="56" t="s">
        <v>65</v>
      </c>
      <c r="C44" s="7" t="str">
        <f t="shared" si="5"/>
        <v>Jean PierreMOUTREUX</v>
      </c>
      <c r="D44" s="8" t="s">
        <v>16</v>
      </c>
      <c r="E44" s="4">
        <v>77</v>
      </c>
    </row>
    <row r="45" spans="1:7" ht="20.100000000000001" customHeight="1" x14ac:dyDescent="0.2">
      <c r="A45" s="55" t="s">
        <v>66</v>
      </c>
      <c r="B45" s="57" t="s">
        <v>67</v>
      </c>
      <c r="C45" s="30" t="str">
        <f>TRIM(CONCATENATE(B45,A45))</f>
        <v>SylvieSOUTHON</v>
      </c>
      <c r="D45" s="8" t="s">
        <v>10</v>
      </c>
      <c r="E45" s="4">
        <v>85</v>
      </c>
    </row>
    <row r="46" spans="1:7" ht="20.100000000000001" customHeight="1" x14ac:dyDescent="0.2">
      <c r="A46" s="55" t="s">
        <v>68</v>
      </c>
      <c r="B46" s="56" t="s">
        <v>69</v>
      </c>
      <c r="C46" s="7" t="str">
        <f t="shared" si="5"/>
        <v>DanielVEDEL</v>
      </c>
      <c r="D46" s="8" t="s">
        <v>16</v>
      </c>
      <c r="E46" s="4">
        <v>65</v>
      </c>
    </row>
    <row r="47" spans="1:7" ht="20.100000000000001" customHeight="1" x14ac:dyDescent="0.2">
      <c r="A47" s="36"/>
      <c r="B47" s="36"/>
      <c r="C47" s="7" t="str">
        <f t="shared" si="5"/>
        <v/>
      </c>
      <c r="D47" s="36"/>
      <c r="E47" s="36"/>
    </row>
    <row r="48" spans="1:7" ht="20.100000000000001" customHeight="1" x14ac:dyDescent="0.2">
      <c r="A48" s="36"/>
      <c r="B48" s="36"/>
      <c r="C48" s="7" t="str">
        <f t="shared" si="5"/>
        <v/>
      </c>
      <c r="D48" s="36"/>
      <c r="E48" s="36"/>
    </row>
    <row r="49" spans="1:7" ht="20.100000000000001" customHeight="1" thickBot="1" x14ac:dyDescent="0.25">
      <c r="A49" s="85" t="s">
        <v>70</v>
      </c>
      <c r="B49" s="86"/>
      <c r="C49" s="86"/>
      <c r="D49" s="86"/>
    </row>
    <row r="50" spans="1:7" ht="20.100000000000001" customHeight="1" thickBot="1" x14ac:dyDescent="0.25">
      <c r="A50" s="1" t="s">
        <v>2</v>
      </c>
      <c r="B50" s="2" t="s">
        <v>3</v>
      </c>
      <c r="C50" s="3" t="s">
        <v>4</v>
      </c>
      <c r="D50" s="3" t="s">
        <v>5</v>
      </c>
      <c r="E50" s="4" t="s">
        <v>6</v>
      </c>
      <c r="G50" s="54" t="s">
        <v>7</v>
      </c>
    </row>
    <row r="51" spans="1:7" ht="20.100000000000001" customHeight="1" x14ac:dyDescent="0.2">
      <c r="A51" s="59" t="s">
        <v>71</v>
      </c>
      <c r="B51" s="60" t="s">
        <v>72</v>
      </c>
      <c r="C51" s="7" t="str">
        <f t="shared" si="5"/>
        <v>MarcGRAVELIN</v>
      </c>
      <c r="D51" s="8" t="s">
        <v>16</v>
      </c>
      <c r="E51" s="4">
        <v>68</v>
      </c>
      <c r="G51" s="53">
        <f>SMALL(Tableau717[BRUT],1)</f>
        <v>59</v>
      </c>
    </row>
    <row r="52" spans="1:7" ht="20.100000000000001" customHeight="1" x14ac:dyDescent="0.2">
      <c r="A52" s="59" t="s">
        <v>73</v>
      </c>
      <c r="B52" s="60" t="s">
        <v>46</v>
      </c>
      <c r="C52" s="30" t="str">
        <f>TRIM(CONCATENATE(B52,A52))</f>
        <v>GillesJOSSIER</v>
      </c>
      <c r="D52" s="8" t="s">
        <v>16</v>
      </c>
      <c r="E52" s="4">
        <v>63</v>
      </c>
      <c r="G52" s="53">
        <f>SMALL(Tableau717[BRUT],2)</f>
        <v>63</v>
      </c>
    </row>
    <row r="53" spans="1:7" ht="20.100000000000001" customHeight="1" x14ac:dyDescent="0.2">
      <c r="A53" s="59" t="s">
        <v>74</v>
      </c>
      <c r="B53" s="59" t="s">
        <v>9</v>
      </c>
      <c r="C53" s="7" t="str">
        <f t="shared" si="5"/>
        <v>ElisabethMEYNIAL</v>
      </c>
      <c r="D53" s="8" t="s">
        <v>10</v>
      </c>
      <c r="E53" s="4">
        <v>70</v>
      </c>
      <c r="G53" s="53">
        <f>SMALL(Tableau717[BRUT],3)</f>
        <v>67</v>
      </c>
    </row>
    <row r="54" spans="1:7" ht="20.100000000000001" customHeight="1" x14ac:dyDescent="0.2">
      <c r="A54" s="59" t="s">
        <v>75</v>
      </c>
      <c r="B54" s="60" t="s">
        <v>76</v>
      </c>
      <c r="C54" s="30" t="str">
        <f>TRIM(CONCATENATE(B54,A54))</f>
        <v>PierreNEYRIAL</v>
      </c>
      <c r="D54" s="8" t="s">
        <v>16</v>
      </c>
      <c r="E54" s="4">
        <v>67</v>
      </c>
    </row>
    <row r="55" spans="1:7" ht="20.100000000000001" customHeight="1" x14ac:dyDescent="0.2">
      <c r="A55" s="59" t="s">
        <v>77</v>
      </c>
      <c r="B55" s="59" t="s">
        <v>78</v>
      </c>
      <c r="C55" s="30" t="str">
        <f>TRIM(CONCATENATE(B55,A55))</f>
        <v>HuguettePERRIER</v>
      </c>
      <c r="D55" s="8" t="s">
        <v>10</v>
      </c>
      <c r="E55" s="4">
        <v>68</v>
      </c>
    </row>
    <row r="56" spans="1:7" ht="20.100000000000001" customHeight="1" x14ac:dyDescent="0.2">
      <c r="A56" s="59" t="s">
        <v>77</v>
      </c>
      <c r="B56" s="60" t="s">
        <v>22</v>
      </c>
      <c r="C56" s="7" t="str">
        <f t="shared" si="5"/>
        <v>SergePERRIER</v>
      </c>
      <c r="D56" s="8" t="s">
        <v>16</v>
      </c>
      <c r="E56" s="4">
        <v>59</v>
      </c>
    </row>
    <row r="57" spans="1:7" ht="20.100000000000001" customHeight="1" x14ac:dyDescent="0.2">
      <c r="A57" s="36"/>
      <c r="B57" s="36"/>
      <c r="C57" s="7" t="str">
        <f t="shared" si="5"/>
        <v/>
      </c>
      <c r="D57" s="36"/>
      <c r="E57" s="61"/>
    </row>
    <row r="58" spans="1:7" ht="20.100000000000001" customHeight="1" x14ac:dyDescent="0.2">
      <c r="A58" s="36"/>
      <c r="B58" s="36"/>
      <c r="C58" s="7" t="str">
        <f t="shared" si="5"/>
        <v/>
      </c>
      <c r="D58" s="36"/>
      <c r="E58" s="36"/>
    </row>
    <row r="59" spans="1:7" ht="19.350000000000001" customHeight="1" thickBot="1" x14ac:dyDescent="0.25">
      <c r="A59" s="87" t="s">
        <v>79</v>
      </c>
      <c r="B59" s="88"/>
      <c r="C59" s="88"/>
      <c r="D59" s="88"/>
    </row>
    <row r="60" spans="1:7" ht="19.350000000000001" customHeight="1" thickBot="1" x14ac:dyDescent="0.25">
      <c r="A60" s="62" t="s">
        <v>2</v>
      </c>
      <c r="B60" s="2" t="s">
        <v>3</v>
      </c>
      <c r="C60" s="3" t="s">
        <v>4</v>
      </c>
      <c r="D60" s="3" t="s">
        <v>5</v>
      </c>
      <c r="E60" s="4" t="s">
        <v>6</v>
      </c>
      <c r="G60" s="54" t="s">
        <v>7</v>
      </c>
    </row>
    <row r="61" spans="1:7" ht="20.100000000000001" customHeight="1" x14ac:dyDescent="0.2">
      <c r="A61" s="63" t="s">
        <v>80</v>
      </c>
      <c r="B61" s="63" t="s">
        <v>81</v>
      </c>
      <c r="C61" s="7" t="str">
        <f t="shared" si="5"/>
        <v>JacquelineCARRER</v>
      </c>
      <c r="D61" s="8" t="s">
        <v>10</v>
      </c>
      <c r="E61" s="4">
        <v>69</v>
      </c>
      <c r="G61" s="53">
        <f>SMALL(Tableau818[BRUT],1)</f>
        <v>66</v>
      </c>
    </row>
    <row r="62" spans="1:7" ht="20.100000000000001" customHeight="1" x14ac:dyDescent="0.2">
      <c r="A62" s="63" t="s">
        <v>82</v>
      </c>
      <c r="B62" s="64" t="s">
        <v>83</v>
      </c>
      <c r="C62" s="7" t="str">
        <f t="shared" si="5"/>
        <v>NoëlLAURENT</v>
      </c>
      <c r="D62" s="8" t="s">
        <v>16</v>
      </c>
      <c r="E62" s="4">
        <v>69</v>
      </c>
      <c r="G62" s="53">
        <f>SMALL(Tableau818[BRUT],2)</f>
        <v>69</v>
      </c>
    </row>
    <row r="63" spans="1:7" ht="20.100000000000001" customHeight="1" x14ac:dyDescent="0.2">
      <c r="A63" s="63" t="s">
        <v>84</v>
      </c>
      <c r="B63" s="64" t="s">
        <v>85</v>
      </c>
      <c r="C63" s="30" t="str">
        <f>TRIM(CONCATENATE(B63,A63))</f>
        <v>Pierre JeanRAYNIERE</v>
      </c>
      <c r="D63" s="8" t="s">
        <v>16</v>
      </c>
      <c r="E63" s="4">
        <v>76</v>
      </c>
      <c r="G63" s="53">
        <f>SMALL(Tableau818[BRUT],3)</f>
        <v>69</v>
      </c>
    </row>
    <row r="64" spans="1:7" ht="20.100000000000001" customHeight="1" x14ac:dyDescent="0.2">
      <c r="A64" s="63" t="s">
        <v>86</v>
      </c>
      <c r="B64" s="64" t="s">
        <v>87</v>
      </c>
      <c r="C64" s="30" t="str">
        <f>TRIM(CONCATENATE(B64,A64))</f>
        <v>Jean LouisRODDE</v>
      </c>
      <c r="D64" s="8" t="s">
        <v>16</v>
      </c>
      <c r="E64" s="4">
        <v>66</v>
      </c>
      <c r="G64" s="58"/>
    </row>
    <row r="65" spans="1:7" ht="20.100000000000001" customHeight="1" x14ac:dyDescent="0.2">
      <c r="A65" s="63" t="s">
        <v>88</v>
      </c>
      <c r="B65" s="63" t="s">
        <v>89</v>
      </c>
      <c r="C65" s="7" t="str">
        <f t="shared" si="5"/>
        <v>Marie HélèneMONCHAUX</v>
      </c>
      <c r="D65" s="8" t="s">
        <v>10</v>
      </c>
      <c r="E65" s="4">
        <v>89</v>
      </c>
      <c r="G65" s="58"/>
    </row>
    <row r="66" spans="1:7" ht="20.100000000000001" customHeight="1" x14ac:dyDescent="0.2">
      <c r="A66" s="36"/>
      <c r="B66" s="36"/>
      <c r="C66" s="7" t="str">
        <f t="shared" si="5"/>
        <v/>
      </c>
      <c r="D66" s="36"/>
      <c r="E66" s="36"/>
    </row>
    <row r="67" spans="1:7" ht="20.100000000000001" customHeight="1" x14ac:dyDescent="0.2">
      <c r="A67" s="36"/>
      <c r="B67" s="36"/>
      <c r="C67" s="7" t="str">
        <f t="shared" si="5"/>
        <v/>
      </c>
      <c r="D67" s="36"/>
      <c r="E67" s="36"/>
    </row>
    <row r="68" spans="1:7" ht="20.25" thickBot="1" x14ac:dyDescent="0.25">
      <c r="A68" s="66" t="s">
        <v>90</v>
      </c>
      <c r="B68" s="67"/>
      <c r="C68" s="67"/>
      <c r="D68" s="67"/>
    </row>
    <row r="69" spans="1:7" ht="20.25" thickBot="1" x14ac:dyDescent="0.25">
      <c r="A69" s="1" t="s">
        <v>2</v>
      </c>
      <c r="B69" s="2" t="s">
        <v>3</v>
      </c>
      <c r="C69" s="3" t="s">
        <v>4</v>
      </c>
      <c r="D69" s="3" t="s">
        <v>5</v>
      </c>
      <c r="E69" s="4" t="s">
        <v>6</v>
      </c>
      <c r="G69" s="54" t="s">
        <v>7</v>
      </c>
    </row>
    <row r="70" spans="1:7" ht="19.5" x14ac:dyDescent="0.2">
      <c r="A70" s="65"/>
      <c r="B70" s="65"/>
      <c r="C70" s="7" t="str">
        <f t="shared" si="5"/>
        <v/>
      </c>
      <c r="D70" s="8" t="s">
        <v>10</v>
      </c>
      <c r="E70" s="4">
        <v>90</v>
      </c>
      <c r="G70" s="53">
        <f>SMALL(Tableau919[BRUT],1)</f>
        <v>90</v>
      </c>
    </row>
    <row r="71" spans="1:7" ht="19.5" x14ac:dyDescent="0.2">
      <c r="A71" s="65"/>
      <c r="B71" s="65"/>
      <c r="C71" s="7" t="str">
        <f t="shared" si="5"/>
        <v/>
      </c>
      <c r="D71" s="8" t="s">
        <v>10</v>
      </c>
      <c r="E71" s="4">
        <v>90</v>
      </c>
      <c r="G71" s="53">
        <f>SMALL(Tableau919[BRUT],2)</f>
        <v>90</v>
      </c>
    </row>
    <row r="72" spans="1:7" ht="19.5" x14ac:dyDescent="0.2">
      <c r="A72" s="65"/>
      <c r="B72" s="65"/>
      <c r="C72" s="7" t="str">
        <f t="shared" si="5"/>
        <v/>
      </c>
      <c r="D72" s="8" t="s">
        <v>10</v>
      </c>
      <c r="E72" s="4">
        <v>90</v>
      </c>
      <c r="G72" s="53">
        <f>SMALL(Tableau919[BRUT],3)</f>
        <v>90</v>
      </c>
    </row>
  </sheetData>
  <mergeCells count="12">
    <mergeCell ref="A68:D68"/>
    <mergeCell ref="A1:I1"/>
    <mergeCell ref="A3:D3"/>
    <mergeCell ref="J5:K5"/>
    <mergeCell ref="J10:K10"/>
    <mergeCell ref="A16:D16"/>
    <mergeCell ref="J16:K16"/>
    <mergeCell ref="J19:K19"/>
    <mergeCell ref="A26:D26"/>
    <mergeCell ref="A33:D33"/>
    <mergeCell ref="A49:D49"/>
    <mergeCell ref="A59:D59"/>
  </mergeCells>
  <dataValidations count="1">
    <dataValidation type="list" allowBlank="1" showInputMessage="1" showErrorMessage="1" sqref="A35:A41" xr:uid="{DA55EE16-421F-C447-B7E2-1FB00D583533}">
      <formula1>NOM</formula1>
    </dataValidation>
  </dataValidations>
  <pageMargins left="0.7" right="0.7" top="0.75" bottom="0.75" header="0.3" footer="0.3"/>
  <pageSetup paperSize="9" orientation="portrait" r:id="rId1"/>
  <tableParts count="8"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</dc:creator>
  <cp:lastModifiedBy>Annie Joël</cp:lastModifiedBy>
  <dcterms:created xsi:type="dcterms:W3CDTF">2026-04-23T14:59:46Z</dcterms:created>
  <dcterms:modified xsi:type="dcterms:W3CDTF">2026-05-05T07:04:06Z</dcterms:modified>
</cp:coreProperties>
</file>