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rardcambet/Documents/Golf/PITCH AND PUTT/2026/ISAPP 2026/4 Le Mont Dore/"/>
    </mc:Choice>
  </mc:AlternateContent>
  <xr:revisionPtr revIDLastSave="0" documentId="8_{B7D6BBBE-D53D-F04E-8B5C-665C272E26ED}" xr6:coauthVersionLast="47" xr6:coauthVersionMax="47" xr10:uidLastSave="{00000000-0000-0000-0000-000000000000}"/>
  <bookViews>
    <workbookView xWindow="2780" yWindow="1500" windowWidth="27240" windowHeight="15400" xr2:uid="{311AAAC7-67AB-A74B-86B4-32CCCBEC05FA}"/>
  </bookViews>
  <sheets>
    <sheet name="T4" sheetId="1" r:id="rId1"/>
  </sheets>
  <externalReferences>
    <externalReference r:id="rId2"/>
  </externalReferences>
  <definedNames>
    <definedName name="NOM" localSheetId="0">[1]DATA!#REF!</definedName>
    <definedName name="NOM">[1]DATA!#REF!</definedName>
    <definedName name="NOMBIS" localSheetId="0">[1]DATA!#REF!</definedName>
    <definedName name="NOMBIS">[1]DATA!#REF!</definedName>
    <definedName name="NOMFSDF" localSheetId="0">[1]DATA!#REF!</definedName>
    <definedName name="NOMFSDF">[1]DATA!#REF!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1" i="1" l="1"/>
  <c r="G70" i="1"/>
  <c r="C70" i="1"/>
  <c r="G69" i="1"/>
  <c r="C69" i="1"/>
  <c r="G68" i="1"/>
  <c r="C66" i="1"/>
  <c r="C65" i="1"/>
  <c r="C63" i="1"/>
  <c r="C62" i="1"/>
  <c r="C61" i="1"/>
  <c r="G60" i="1"/>
  <c r="C60" i="1"/>
  <c r="G59" i="1"/>
  <c r="C59" i="1"/>
  <c r="G58" i="1"/>
  <c r="C56" i="1"/>
  <c r="C55" i="1"/>
  <c r="C54" i="1"/>
  <c r="C53" i="1"/>
  <c r="G52" i="1"/>
  <c r="C52" i="1"/>
  <c r="G51" i="1"/>
  <c r="C51" i="1"/>
  <c r="G50" i="1"/>
  <c r="C48" i="1"/>
  <c r="C47" i="1"/>
  <c r="C46" i="1"/>
  <c r="C45" i="1"/>
  <c r="C44" i="1"/>
  <c r="C43" i="1"/>
  <c r="G42" i="1"/>
  <c r="C42" i="1"/>
  <c r="G41" i="1"/>
  <c r="C41" i="1"/>
  <c r="G40" i="1"/>
  <c r="C38" i="1"/>
  <c r="C37" i="1"/>
  <c r="C36" i="1"/>
  <c r="C35" i="1"/>
  <c r="G34" i="1"/>
  <c r="C34" i="1"/>
  <c r="G33" i="1"/>
  <c r="C33" i="1"/>
  <c r="G32" i="1"/>
  <c r="C30" i="1"/>
  <c r="C28" i="1"/>
  <c r="C27" i="1"/>
  <c r="C26" i="1"/>
  <c r="C25" i="1"/>
  <c r="C24" i="1"/>
  <c r="C23" i="1"/>
  <c r="C22" i="1"/>
  <c r="C21" i="1"/>
  <c r="C20" i="1"/>
  <c r="G19" i="1"/>
  <c r="C19" i="1"/>
  <c r="G18" i="1"/>
  <c r="C18" i="1"/>
  <c r="G17" i="1"/>
  <c r="C17" i="1"/>
  <c r="C14" i="1"/>
  <c r="U13" i="1"/>
  <c r="P13" i="1"/>
  <c r="Q13" i="1" s="1"/>
  <c r="O13" i="1"/>
  <c r="L13" i="1" a="1"/>
  <c r="L13" i="1" s="1"/>
  <c r="C13" i="1"/>
  <c r="U12" i="1"/>
  <c r="P12" i="1"/>
  <c r="O12" i="1"/>
  <c r="L12" i="1" a="1"/>
  <c r="L12" i="1" s="1"/>
  <c r="C12" i="1"/>
  <c r="U11" i="1"/>
  <c r="P11" i="1"/>
  <c r="O11" i="1"/>
  <c r="L11" i="1"/>
  <c r="K11" i="1" s="1" a="1"/>
  <c r="K11" i="1" s="1"/>
  <c r="L11" i="1" a="1"/>
  <c r="J11" i="1" a="1"/>
  <c r="J11" i="1" s="1"/>
  <c r="C11" i="1"/>
  <c r="U10" i="1"/>
  <c r="P10" i="1"/>
  <c r="O10" i="1"/>
  <c r="C10" i="1"/>
  <c r="U9" i="1"/>
  <c r="P9" i="1"/>
  <c r="O9" i="1"/>
  <c r="C9" i="1"/>
  <c r="U8" i="1"/>
  <c r="P8" i="1"/>
  <c r="O8" i="1"/>
  <c r="C8" i="1"/>
  <c r="U7" i="1"/>
  <c r="O7" i="1"/>
  <c r="L7" i="1" a="1"/>
  <c r="L7" i="1" s="1"/>
  <c r="G7" i="1"/>
  <c r="C7" i="1"/>
  <c r="L6" i="1" a="1"/>
  <c r="L6" i="1" s="1"/>
  <c r="G6" i="1"/>
  <c r="P7" i="1" s="1"/>
  <c r="C6" i="1"/>
  <c r="G5" i="1"/>
  <c r="C5" i="1"/>
  <c r="K12" i="1" l="1" a="1"/>
  <c r="K12" i="1" s="1"/>
  <c r="J12" i="1" a="1"/>
  <c r="J12" i="1" s="1"/>
  <c r="J13" i="1" s="1" a="1"/>
  <c r="J13" i="1" s="1"/>
  <c r="Q7" i="1"/>
  <c r="Q9" i="1"/>
  <c r="Q11" i="1"/>
  <c r="J7" i="1" a="1"/>
  <c r="J7" i="1" s="1"/>
  <c r="K13" i="1" a="1"/>
  <c r="K13" i="1" s="1"/>
  <c r="K6" i="1" a="1"/>
  <c r="K6" i="1" s="1"/>
  <c r="K7" i="1" s="1" a="1"/>
  <c r="K7" i="1" s="1"/>
  <c r="J6" i="1" a="1"/>
  <c r="J6" i="1" s="1"/>
  <c r="Q8" i="1"/>
  <c r="Q10" i="1"/>
  <c r="Q12" i="1"/>
  <c r="S13" i="1" l="1"/>
  <c r="T12" i="1"/>
  <c r="T8" i="1"/>
  <c r="S7" i="1"/>
  <c r="S12" i="1"/>
  <c r="T11" i="1"/>
  <c r="T9" i="1"/>
  <c r="S8" i="1"/>
  <c r="T7" i="1"/>
  <c r="S11" i="1"/>
  <c r="T10" i="1"/>
  <c r="S9" i="1"/>
  <c r="S10" i="1"/>
  <c r="T13" i="1"/>
</calcChain>
</file>

<file path=xl/sharedStrings.xml><?xml version="1.0" encoding="utf-8"?>
<sst xmlns="http://schemas.openxmlformats.org/spreadsheetml/2006/main" count="178" uniqueCount="88">
  <si>
    <t>F P P  -  ISAPP  T4
   GOLF DU MONT DORE                                                                                                   18 JUIN 2026</t>
  </si>
  <si>
    <t>RIOM</t>
  </si>
  <si>
    <t xml:space="preserve">NOM </t>
  </si>
  <si>
    <t>PRENOM</t>
  </si>
  <si>
    <t>Colonne1</t>
  </si>
  <si>
    <t>Catégorie</t>
  </si>
  <si>
    <t>BRUT</t>
  </si>
  <si>
    <t>TOP 3 BRUT</t>
  </si>
  <si>
    <t>BRIDIER</t>
  </si>
  <si>
    <t>Elisabeth</t>
  </si>
  <si>
    <t>F</t>
  </si>
  <si>
    <t>INDIVIDUEL DAMES</t>
  </si>
  <si>
    <t>SCORE  Brut</t>
  </si>
  <si>
    <t>CLASSEMENT</t>
  </si>
  <si>
    <t>JEANDREAU</t>
  </si>
  <si>
    <t>Alain</t>
  </si>
  <si>
    <t>M</t>
  </si>
  <si>
    <t>EQUIPES</t>
  </si>
  <si>
    <t>SCORE Brut</t>
  </si>
  <si>
    <t>JUHLIEN</t>
  </si>
  <si>
    <t>Roland</t>
  </si>
  <si>
    <t>MACHAJ</t>
  </si>
  <si>
    <t>Jacky</t>
  </si>
  <si>
    <t>DOMY</t>
  </si>
  <si>
    <t>Monique</t>
  </si>
  <si>
    <t>ROSSI</t>
  </si>
  <si>
    <t>Annie</t>
  </si>
  <si>
    <t>INDIVIDUEL MESSIEURS</t>
  </si>
  <si>
    <t>GAZELEC CLERMONT</t>
  </si>
  <si>
    <t>CONCOURS APPROCHE DAMES</t>
  </si>
  <si>
    <t>Distance</t>
  </si>
  <si>
    <t>Green N° 8</t>
  </si>
  <si>
    <t>BOURGIER</t>
  </si>
  <si>
    <t>Robert</t>
  </si>
  <si>
    <t>FLORENCIO</t>
  </si>
  <si>
    <t>Janine</t>
  </si>
  <si>
    <t>3,99 m</t>
  </si>
  <si>
    <t>CAMBET</t>
  </si>
  <si>
    <t>Gérard</t>
  </si>
  <si>
    <t>Jocelyne</t>
  </si>
  <si>
    <t>CONCOURS APPROCHE MESSIEURS</t>
  </si>
  <si>
    <t>Georges</t>
  </si>
  <si>
    <t>ANAVOISARD</t>
  </si>
  <si>
    <t>Jacques</t>
  </si>
  <si>
    <t>1,27 m</t>
  </si>
  <si>
    <t>FONTANON</t>
  </si>
  <si>
    <t>Serge</t>
  </si>
  <si>
    <t>FROMAGE</t>
  </si>
  <si>
    <t>Gilles</t>
  </si>
  <si>
    <t>MANOUVRIER</t>
  </si>
  <si>
    <t>Michel</t>
  </si>
  <si>
    <t>TIXIER</t>
  </si>
  <si>
    <t>Corinne</t>
  </si>
  <si>
    <t>VESCOVI</t>
  </si>
  <si>
    <t>Régine</t>
  </si>
  <si>
    <t>GAZELEC MOULINS/VICHY</t>
  </si>
  <si>
    <t>VAL D'AUZON</t>
  </si>
  <si>
    <t>CIBERT GOTHON</t>
  </si>
  <si>
    <t>Michelle</t>
  </si>
  <si>
    <t>FAURIE</t>
  </si>
  <si>
    <t>Jean-Michel</t>
  </si>
  <si>
    <t>GUEGUEN</t>
  </si>
  <si>
    <t>Mickaël</t>
  </si>
  <si>
    <t>LAVEDIAU</t>
  </si>
  <si>
    <t>SAVOIE</t>
  </si>
  <si>
    <t>Philippe</t>
  </si>
  <si>
    <t>CHARADE</t>
  </si>
  <si>
    <t>GRAVELIN</t>
  </si>
  <si>
    <t>Marc</t>
  </si>
  <si>
    <t>JOSSIER</t>
  </si>
  <si>
    <t>PERRIER</t>
  </si>
  <si>
    <t>Huguette</t>
  </si>
  <si>
    <t>ROBERT</t>
  </si>
  <si>
    <t>MAURIAC</t>
  </si>
  <si>
    <t>BENAZECH</t>
  </si>
  <si>
    <t>Didier</t>
  </si>
  <si>
    <t>LABAUNE</t>
  </si>
  <si>
    <t>RAYNIERE</t>
  </si>
  <si>
    <t>Pierre Jean</t>
  </si>
  <si>
    <t>RODDE</t>
  </si>
  <si>
    <t>Jean Louis</t>
  </si>
  <si>
    <t>MONTPENSIER</t>
  </si>
  <si>
    <t>MOUTH</t>
  </si>
  <si>
    <t>Martine</t>
  </si>
  <si>
    <t>RUSZNIEWSKI</t>
  </si>
  <si>
    <t>Sylvie</t>
  </si>
  <si>
    <t>RAY</t>
  </si>
  <si>
    <t>Odile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</si>
</sst>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  <family val="2"/>
    </font>
    <font>
      <b/>
      <sz val="16"/>
      <name val="Arial"/>
      <family val="2"/>
    </font>
    <font>
      <sz val="12"/>
      <name val="Comic Sans MS"/>
      <family val="4"/>
    </font>
    <font>
      <b/>
      <sz val="12"/>
      <color indexed="8"/>
      <name val="Comic Sans MS"/>
      <family val="4"/>
    </font>
    <font>
      <sz val="12"/>
      <color indexed="12"/>
      <name val="Comic Sans MS"/>
      <family val="4"/>
    </font>
    <font>
      <b/>
      <sz val="10"/>
      <color rgb="FFFF0000"/>
      <name val="Comic Sans MS"/>
      <family val="4"/>
    </font>
    <font>
      <b/>
      <sz val="14"/>
      <color indexed="8"/>
      <name val="Comic Sans MS"/>
      <family val="4"/>
    </font>
    <font>
      <b/>
      <sz val="10"/>
      <name val="Comic Sans MS"/>
      <family val="4"/>
    </font>
    <font>
      <b/>
      <sz val="10"/>
      <color indexed="8"/>
      <name val="Comic Sans MS"/>
      <family val="4"/>
    </font>
    <font>
      <b/>
      <sz val="12"/>
      <name val="Comic Sans MS"/>
      <family val="4"/>
    </font>
    <font>
      <b/>
      <sz val="14"/>
      <color indexed="12"/>
      <name val="Comic Sans MS"/>
      <family val="4"/>
    </font>
    <font>
      <b/>
      <sz val="14"/>
      <name val="Comic Sans MS"/>
      <family val="4"/>
    </font>
    <font>
      <sz val="12"/>
      <name val="Comic Sans MS"/>
      <family val="4"/>
      <charset val="1"/>
    </font>
    <font>
      <sz val="10"/>
      <color indexed="8"/>
      <name val="Calibri"/>
      <family val="2"/>
    </font>
    <font>
      <b/>
      <sz val="11"/>
      <color indexed="8"/>
      <name val="Comic Sans MS"/>
      <family val="4"/>
    </font>
    <font>
      <b/>
      <sz val="10"/>
      <color indexed="12"/>
      <name val="Comic Sans MS"/>
      <family val="4"/>
    </font>
    <font>
      <sz val="10"/>
      <color indexed="8"/>
      <name val="Comic Sans MS"/>
      <family val="4"/>
    </font>
    <font>
      <sz val="10"/>
      <color indexed="10"/>
      <name val="Calibri"/>
      <family val="2"/>
    </font>
    <font>
      <sz val="10"/>
      <name val="Comic Sans MS"/>
      <family val="4"/>
    </font>
    <font>
      <b/>
      <sz val="14"/>
      <color indexed="10"/>
      <name val="Comic Sans MS"/>
      <family val="4"/>
    </font>
    <font>
      <sz val="12"/>
      <color theme="1"/>
      <name val="Comic Sans MS"/>
      <family val="4"/>
    </font>
    <font>
      <sz val="12"/>
      <color indexed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34"/>
      </patternFill>
    </fill>
    <fill>
      <patternFill patternType="solid">
        <fgColor theme="5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1" fillId="0" borderId="0"/>
  </cellStyleXfs>
  <cellXfs count="8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9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5" borderId="14" xfId="0" applyFont="1" applyFill="1" applyBorder="1" applyAlignment="1">
      <alignment horizontal="left" vertical="center"/>
    </xf>
    <xf numFmtId="0" fontId="2" fillId="6" borderId="14" xfId="0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" fillId="7" borderId="14" xfId="0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8" borderId="21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0" fillId="8" borderId="14" xfId="0" applyFont="1" applyFill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" fillId="8" borderId="23" xfId="0" applyFont="1" applyFill="1" applyBorder="1" applyAlignment="1">
      <alignment horizontal="left" vertical="center"/>
    </xf>
    <xf numFmtId="0" fontId="20" fillId="8" borderId="9" xfId="0" applyFont="1" applyFill="1" applyBorder="1" applyAlignment="1">
      <alignment horizontal="left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11" borderId="13" xfId="1" applyFont="1" applyFill="1" applyBorder="1" applyAlignment="1">
      <alignment horizontal="left" vertical="center"/>
    </xf>
    <xf numFmtId="0" fontId="2" fillId="0" borderId="13" xfId="1" applyFont="1" applyBorder="1" applyAlignment="1">
      <alignment horizontal="left" vertical="center"/>
    </xf>
    <xf numFmtId="0" fontId="2" fillId="12" borderId="4" xfId="0" applyFont="1" applyFill="1" applyBorder="1" applyAlignment="1">
      <alignment horizontal="center" vertical="center" wrapText="1"/>
    </xf>
    <xf numFmtId="0" fontId="2" fillId="12" borderId="5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left" vertical="center"/>
    </xf>
  </cellXfs>
  <cellStyles count="2">
    <cellStyle name="Excel Built-in Normal" xfId="1" xr:uid="{BEDB6429-A283-4440-B063-07B0FFA0F928}"/>
    <cellStyle name="Normal" xfId="0" builtinId="0"/>
  </cellStyles>
  <dxfs count="45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  <border outline="0">
        <right style="medium">
          <color indexed="8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a&#169;/AppData/Local/Microsoft/Windows/INetCache/Content.Outlook/NAWWGR4O/FICHIER%20ADHERENTS%20A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inscrits 2023"/>
      <sheetName val="PAIEMENTS"/>
      <sheetName val="PAR CATEGORIES"/>
      <sheetName val="EQUIPES"/>
    </sheetNames>
    <sheetDataSet>
      <sheetData sheetId="0">
        <row r="1">
          <cell r="A1" t="str">
            <v>NOM Prénom</v>
          </cell>
        </row>
      </sheetData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2F8F48-241E-6440-8B38-0FE95791B1A7}" name="Tableau3132129" displayName="Tableau3132129" ref="A4:E12" totalsRowShown="0" tableBorderDxfId="44">
  <autoFilter ref="A4:E12" xr:uid="{00000000-0009-0000-0100-00001C000000}"/>
  <tableColumns count="5">
    <tableColumn id="1" xr3:uid="{5A0831DA-C1FA-DE47-86F5-7DAC6B693EEF}" name="NOM " dataDxfId="43"/>
    <tableColumn id="2" xr3:uid="{6D64611E-042C-F249-83DF-BCFF5E7828F7}" name="PRENOM" dataDxfId="42"/>
    <tableColumn id="3" xr3:uid="{E4179C7F-8AD3-9647-9492-0A3F3DC3552B}" name="Colonne1" dataDxfId="41">
      <calculatedColumnFormula>TRIM(CONCATENATE(B5,A5))</calculatedColumnFormula>
    </tableColumn>
    <tableColumn id="6" xr3:uid="{8F9AFCF8-2385-AA4E-9AB8-DC8641ECD216}" name="Catégorie" dataDxfId="40"/>
    <tableColumn id="5" xr3:uid="{53F33D37-C87D-FE4F-99A4-A20897CA2A8D}" name="BRUT" dataDxfId="3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02C8F73-ABFB-F643-B710-FD71AB0D4B0A}" name="Tableau4142230" displayName="Tableau4142230" ref="A16:E27" totalsRowShown="0" tableBorderDxfId="38">
  <autoFilter ref="A16:E27" xr:uid="{00000000-0009-0000-0100-00001D000000}"/>
  <tableColumns count="5">
    <tableColumn id="1" xr3:uid="{3A983310-EB5F-D448-994D-40AE53C022DD}" name="NOM " dataDxfId="37"/>
    <tableColumn id="2" xr3:uid="{BDE9B71C-5DCD-0249-A551-AF391BD84C55}" name="PRENOM" dataDxfId="36"/>
    <tableColumn id="3" xr3:uid="{1950165F-46F9-0746-AA8F-EABE9294C9B6}" name="Colonne1" dataDxfId="35">
      <calculatedColumnFormula>TRIM(CONCATENATE(B17,A17))</calculatedColumnFormula>
    </tableColumn>
    <tableColumn id="6" xr3:uid="{FC947FDD-11AC-6040-9CB6-EE796D972954}" name="Catégorie" dataDxfId="34"/>
    <tableColumn id="5" xr3:uid="{8E7398D7-0A38-6743-B5E8-70383D0CB868}" name="BRUT" dataDxfId="3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C0FE887-38C0-2444-84FA-651A7A5BC292}" name="Tableau5152331" displayName="Tableau5152331" ref="A32:E36" totalsRowShown="0" tableBorderDxfId="32">
  <autoFilter ref="A32:E36" xr:uid="{00000000-0009-0000-0100-00001E000000}"/>
  <tableColumns count="5">
    <tableColumn id="1" xr3:uid="{4349B401-C412-3046-86E9-A1B78C45E647}" name="NOM "/>
    <tableColumn id="2" xr3:uid="{82C3D8B9-DB1B-5E49-9E28-F41EF269080F}" name="PRENOM" dataDxfId="31"/>
    <tableColumn id="3" xr3:uid="{09B2520F-E42A-A142-BFAF-4D7EE1B6F556}" name="Colonne1" dataDxfId="30">
      <calculatedColumnFormula>TRIM(CONCATENATE(B33,A33))</calculatedColumnFormula>
    </tableColumn>
    <tableColumn id="6" xr3:uid="{D2EE38E6-4D3F-564C-B8DB-06F4C3CFBB02}" name="Catégorie" dataDxfId="29"/>
    <tableColumn id="5" xr3:uid="{1FDDD843-E029-FA46-B312-4B7DAC8FEAB5}" name="BRUT" dataDxfId="2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C400C0F-3846-1243-905B-4B697074D142}" name="Tableau6162432" displayName="Tableau6162432" ref="A40:E46" totalsRowShown="0" tableBorderDxfId="27">
  <autoFilter ref="A40:E46" xr:uid="{00000000-0009-0000-0100-00001F000000}"/>
  <tableColumns count="5">
    <tableColumn id="1" xr3:uid="{E9462EF1-8706-7F49-B619-72B581E80143}" name="NOM " dataDxfId="26"/>
    <tableColumn id="2" xr3:uid="{8E5B9A84-6781-3C4D-9435-749492A0805C}" name="PRENOM" dataDxfId="25"/>
    <tableColumn id="3" xr3:uid="{9D4F587A-7067-DA45-8772-74DFAF83E9C5}" name="Colonne1" dataDxfId="24">
      <calculatedColumnFormula>TRIM(CONCATENATE(B41,A41))</calculatedColumnFormula>
    </tableColumn>
    <tableColumn id="6" xr3:uid="{09F931DA-B32F-CC4F-A190-71E4571F583E}" name="Catégorie" dataDxfId="23"/>
    <tableColumn id="5" xr3:uid="{300E4827-62A3-DA4C-9F5F-D7ABD3366BC5}" name="BRUT" dataDxfId="2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880A427-EDE9-3849-9B93-40E21EC7A626}" name="Tableau7172533" displayName="Tableau7172533" ref="A50:E54" totalsRowShown="0" tableBorderDxfId="21">
  <autoFilter ref="A50:E54" xr:uid="{00000000-0009-0000-0100-000020000000}"/>
  <tableColumns count="5">
    <tableColumn id="1" xr3:uid="{8C1B88B9-9C99-1A4B-9EBB-A0AE34024930}" name="NOM " dataDxfId="20"/>
    <tableColumn id="2" xr3:uid="{024A2D7A-512C-0048-B828-5EDFDDA6140F}" name="PRENOM" dataDxfId="19"/>
    <tableColumn id="3" xr3:uid="{EAFD3D4A-BEBD-A948-80CB-0368D67B0379}" name="Colonne1" dataDxfId="18">
      <calculatedColumnFormula>TRIM(CONCATENATE(B51,A51))</calculatedColumnFormula>
    </tableColumn>
    <tableColumn id="6" xr3:uid="{F09EBD30-2554-D141-9324-C160E422BC19}" name="Catégorie" dataDxfId="17"/>
    <tableColumn id="5" xr3:uid="{F2AA784A-C632-A14F-BBEF-174074AA5DE2}" name="BRUT" dataDxfId="1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1D0631A-2343-C94E-9EAD-B7B636B5AFBE}" name="Tableau8182634" displayName="Tableau8182634" ref="A58:E64" totalsRowShown="0" tableBorderDxfId="15">
  <autoFilter ref="A58:E64" xr:uid="{00000000-0009-0000-0100-000021000000}"/>
  <tableColumns count="5">
    <tableColumn id="1" xr3:uid="{7653FE0C-F459-BC44-B923-192C8E99E14B}" name="NOM " dataDxfId="14"/>
    <tableColumn id="2" xr3:uid="{9F9EDBC4-855C-AB42-8EED-267E306944A4}" name="PRENOM" dataDxfId="13"/>
    <tableColumn id="3" xr3:uid="{AF6A4CED-A6BD-9448-9FCA-B99272F90DDF}" name="Colonne1" dataDxfId="12">
      <calculatedColumnFormula>TRIM(CONCATENATE(B59,A59))</calculatedColumnFormula>
    </tableColumn>
    <tableColumn id="6" xr3:uid="{9785942F-EB7B-C948-91B0-16D6EEE5E040}" name="Catégorie" dataDxfId="11"/>
    <tableColumn id="5" xr3:uid="{B5E9BDDC-60E5-2A40-BAD2-A02C2ECDA90E}" name="BRUT" dataDxfId="1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38E5C5C-CD4D-664C-AB31-02310C20DCC5}" name="Tableau9192735" displayName="Tableau9192735" ref="A68:E71" totalsRowShown="0" tableBorderDxfId="9">
  <autoFilter ref="A68:E71" xr:uid="{00000000-0009-0000-0100-000022000000}"/>
  <tableColumns count="5">
    <tableColumn id="1" xr3:uid="{F2AE7EA2-6944-5E4B-98CB-7BE4F7446D08}" name="NOM " dataDxfId="8"/>
    <tableColumn id="2" xr3:uid="{3C086DA2-C9D7-474E-A052-593329B9BDB0}" name="PRENOM" dataDxfId="7"/>
    <tableColumn id="3" xr3:uid="{055732EA-0AC6-414F-BADF-2FF7A01B77E7}" name="Colonne1" dataDxfId="6">
      <calculatedColumnFormula>TRIM(CONCATENATE(B69,A69))</calculatedColumnFormula>
    </tableColumn>
    <tableColumn id="6" xr3:uid="{4E37862A-5EBB-0F40-B4A2-CAAE897557DB}" name="Catégorie" dataDxfId="5"/>
    <tableColumn id="5" xr3:uid="{C8C29FB3-36FA-1540-82F5-2BD79D56D693}" name="BRUT" dataDxfId="4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DA97A20-F72A-B94B-87A0-AB2D7CFAAD86}" name="Tableau11202836" displayName="Tableau11202836" ref="O6:Q13" totalsRowShown="0" tableBorderDxfId="3">
  <autoFilter ref="O6:Q13" xr:uid="{00000000-0009-0000-0100-000023000000}"/>
  <tableColumns count="3">
    <tableColumn id="1" xr3:uid="{2023A4C3-C2CE-C244-B4CB-271419A0B94D}" name="EQUIPES" dataDxfId="2"/>
    <tableColumn id="2" xr3:uid="{C94F7A5D-D8F3-2646-9F24-63BB1326492D}" name="SCORE Brut" dataDxfId="1"/>
    <tableColumn id="3" xr3:uid="{60AE55E4-BA86-D848-BE6D-EC67ADB86B03}" name="CLASSEMENT" dataDxfId="0">
      <calculatedColumnFormula>RANK(P7, P$7:P$13, 1) + COUNTIF(P$7:P7, P7) - 1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122D-C7D1-284A-9287-9D27340F697A}">
  <sheetPr codeName="Feuil6"/>
  <dimension ref="A1:U71"/>
  <sheetViews>
    <sheetView tabSelected="1" workbookViewId="0">
      <selection activeCell="L9" sqref="L9"/>
    </sheetView>
  </sheetViews>
  <sheetFormatPr baseColWidth="10" defaultRowHeight="13" x14ac:dyDescent="0.15"/>
  <cols>
    <col min="1" max="1" width="30.1640625" bestFit="1" customWidth="1"/>
    <col min="2" max="2" width="19.1640625" customWidth="1"/>
    <col min="3" max="3" width="13.1640625" hidden="1" customWidth="1"/>
    <col min="4" max="4" width="4.6640625" customWidth="1"/>
    <col min="5" max="5" width="8.5" customWidth="1"/>
    <col min="6" max="6" width="8.6640625" customWidth="1"/>
    <col min="7" max="7" width="14.33203125" bestFit="1" customWidth="1"/>
    <col min="8" max="8" width="3" customWidth="1"/>
    <col min="9" max="9" width="3.6640625" customWidth="1"/>
    <col min="10" max="10" width="21.1640625" customWidth="1"/>
    <col min="11" max="11" width="18" customWidth="1"/>
    <col min="12" max="12" width="15.33203125" customWidth="1"/>
    <col min="13" max="13" width="13" bestFit="1" customWidth="1"/>
    <col min="14" max="14" width="11" customWidth="1"/>
    <col min="15" max="15" width="12.83203125" hidden="1" customWidth="1"/>
    <col min="16" max="16" width="8.1640625" hidden="1" customWidth="1"/>
    <col min="17" max="17" width="6.83203125" hidden="1" customWidth="1"/>
    <col min="18" max="18" width="4.83203125" customWidth="1"/>
    <col min="19" max="19" width="30.5" bestFit="1" customWidth="1"/>
    <col min="20" max="20" width="9.5" bestFit="1" customWidth="1"/>
    <col min="21" max="21" width="13" bestFit="1" customWidth="1"/>
  </cols>
  <sheetData>
    <row r="1" spans="1:21" ht="67.75" customHeight="1" thickBot="1" x14ac:dyDescent="0.2">
      <c r="A1" s="1" t="s">
        <v>0</v>
      </c>
      <c r="B1" s="2"/>
      <c r="C1" s="2"/>
      <c r="D1" s="2"/>
      <c r="E1" s="2"/>
      <c r="F1" s="2"/>
      <c r="G1" s="2"/>
      <c r="H1" s="2"/>
      <c r="I1" s="3"/>
    </row>
    <row r="3" spans="1:21" ht="19" thickBot="1" x14ac:dyDescent="0.2">
      <c r="A3" s="4" t="s">
        <v>1</v>
      </c>
      <c r="B3" s="5"/>
      <c r="C3" s="5"/>
      <c r="D3" s="5"/>
    </row>
    <row r="4" spans="1:21" ht="20" customHeight="1" thickBot="1" x14ac:dyDescent="0.2">
      <c r="A4" s="6" t="s">
        <v>2</v>
      </c>
      <c r="B4" s="7" t="s">
        <v>3</v>
      </c>
      <c r="C4" s="8" t="s">
        <v>4</v>
      </c>
      <c r="D4" s="8" t="s">
        <v>5</v>
      </c>
      <c r="E4" s="9" t="s">
        <v>6</v>
      </c>
      <c r="G4" s="10" t="s">
        <v>7</v>
      </c>
    </row>
    <row r="5" spans="1:21" ht="20" customHeight="1" x14ac:dyDescent="0.15">
      <c r="A5" s="11" t="s">
        <v>8</v>
      </c>
      <c r="B5" s="11" t="s">
        <v>9</v>
      </c>
      <c r="C5" s="12" t="str">
        <f>TRIM(CONCATENATE(B5,A5))</f>
        <v>ElisabethBRIDIER</v>
      </c>
      <c r="D5" s="13" t="s">
        <v>10</v>
      </c>
      <c r="E5" s="9">
        <v>78</v>
      </c>
      <c r="G5" s="14">
        <f>SMALL(Tableau3132129[BRUT],1)</f>
        <v>62</v>
      </c>
      <c r="J5" s="15" t="s">
        <v>11</v>
      </c>
      <c r="K5" s="16"/>
      <c r="L5" s="17" t="s">
        <v>12</v>
      </c>
      <c r="M5" s="18" t="s">
        <v>13</v>
      </c>
    </row>
    <row r="6" spans="1:21" ht="20" customHeight="1" x14ac:dyDescent="0.15">
      <c r="A6" s="19" t="s">
        <v>14</v>
      </c>
      <c r="B6" s="20" t="s">
        <v>15</v>
      </c>
      <c r="C6" s="12" t="str">
        <f t="shared" ref="C6:C14" si="0">TRIM(CONCATENATE(B6,A6))</f>
        <v>AlainJEANDREAU</v>
      </c>
      <c r="D6" s="13" t="s">
        <v>16</v>
      </c>
      <c r="E6" s="9">
        <v>62</v>
      </c>
      <c r="G6" s="14">
        <f>SMALL(Tableau3132129[BRUT],2)</f>
        <v>63</v>
      </c>
      <c r="J6" s="21" t="str">
        <f t="array" ref="J6">IFERROR(INDEX(A$5:A$94, MATCH(1, (D$5:D$94="F")*(E$5:E$94=L6)*(COUNTIF(J$5:J5,A$5:A$94)=0), 0)),"")</f>
        <v>CIBERT GOTHON</v>
      </c>
      <c r="K6" s="21" t="str">
        <f t="array" ref="K6">IFERROR(INDEX(B$5:B$94, MATCH(1, (D$5:D$94="F")*(E$5:E$94=L6)*(COUNTIF(L$5:L5,E$5:E$94)=0), 0)),"")</f>
        <v>Michelle</v>
      </c>
      <c r="L6" s="22">
        <f t="array" ref="L6">IFERROR(SMALL(IF(D$6:D$94="F",E$6:E$94), ROW(A1)),"")</f>
        <v>69</v>
      </c>
      <c r="M6" s="23">
        <v>1</v>
      </c>
      <c r="O6" s="24" t="s">
        <v>17</v>
      </c>
      <c r="P6" s="25" t="s">
        <v>18</v>
      </c>
      <c r="Q6" s="26" t="s">
        <v>13</v>
      </c>
      <c r="S6" s="27" t="s">
        <v>17</v>
      </c>
      <c r="T6" s="28" t="s">
        <v>18</v>
      </c>
      <c r="U6" s="29" t="s">
        <v>13</v>
      </c>
    </row>
    <row r="7" spans="1:21" ht="20" customHeight="1" x14ac:dyDescent="0.15">
      <c r="A7" s="19" t="s">
        <v>19</v>
      </c>
      <c r="B7" s="20" t="s">
        <v>20</v>
      </c>
      <c r="C7" s="12" t="str">
        <f t="shared" si="0"/>
        <v>RolandJUHLIEN</v>
      </c>
      <c r="D7" s="13" t="s">
        <v>16</v>
      </c>
      <c r="E7" s="9">
        <v>69</v>
      </c>
      <c r="G7" s="30">
        <f>SMALL(Tableau3132129[BRUT],3)</f>
        <v>69</v>
      </c>
      <c r="J7" s="31" t="str">
        <f t="array" ref="J7">IFERROR(INDEX(A$6:A$94, MATCH(1, (D$6:D$94="F")*(E$6:E$94=L7)*(COUNTIF(J$5:J6,A$6:A$94)=0), 0)),"")</f>
        <v>FLORENCIO</v>
      </c>
      <c r="K7" s="31" t="str">
        <f t="array" ref="K7">IFERROR(INDEX(B$6:B$94, MATCH(1, (D$6:D$94="F")*(E$6:E$94=L7)*(COUNTIF(K$5:K6,B$6:B$94)=0), 0)),"")</f>
        <v>Janine</v>
      </c>
      <c r="L7" s="32">
        <f t="array" ref="L7">IFERROR(SMALL(IF((D$5:D$94="F")*(COUNTIF(L$5:L5,E$5:E$94)=0), E$5:E$94), ROW(A2)),"")</f>
        <v>71</v>
      </c>
      <c r="M7" s="23">
        <v>2</v>
      </c>
      <c r="O7" s="33" t="str">
        <f>A3</f>
        <v>RIOM</v>
      </c>
      <c r="P7" s="34">
        <f>SUM(G5:G7)</f>
        <v>194</v>
      </c>
      <c r="Q7" s="23">
        <f>RANK(P7, P$7:P$13, 1) + COUNTIF(P$7:P7, P7) - 1</f>
        <v>1</v>
      </c>
      <c r="S7" s="35" t="str">
        <f>INDEX(O$7:O$13, MATCH(ROW(A1), Q$7:Q$13, 0))</f>
        <v>RIOM</v>
      </c>
      <c r="T7" s="36">
        <f>INDEX(P$7:P$13, MATCH(ROW(A1), Q$7:Q$13, 0))</f>
        <v>194</v>
      </c>
      <c r="U7" s="23">
        <f>ROW(A1)</f>
        <v>1</v>
      </c>
    </row>
    <row r="8" spans="1:21" ht="20" customHeight="1" x14ac:dyDescent="0.15">
      <c r="A8" s="19" t="s">
        <v>21</v>
      </c>
      <c r="B8" s="20" t="s">
        <v>22</v>
      </c>
      <c r="C8" s="37" t="str">
        <f>TRIM(CONCATENATE(B8,A8))</f>
        <v>JackyMACHAJ</v>
      </c>
      <c r="D8" s="13" t="s">
        <v>16</v>
      </c>
      <c r="E8" s="9">
        <v>63</v>
      </c>
      <c r="J8" s="38" t="s">
        <v>23</v>
      </c>
      <c r="K8" s="38" t="s">
        <v>24</v>
      </c>
      <c r="L8" s="22">
        <v>71</v>
      </c>
      <c r="M8" s="23">
        <v>3</v>
      </c>
      <c r="O8" s="33" t="str">
        <f>A15</f>
        <v>GAZELEC CLERMONT</v>
      </c>
      <c r="P8" s="34">
        <f>SUM(G17:G19)</f>
        <v>199</v>
      </c>
      <c r="Q8" s="23">
        <f>RANK(P8, P$7:P$13, 1) + COUNTIF(P$7:P8, P8) - 1</f>
        <v>2</v>
      </c>
      <c r="S8" s="35" t="str">
        <f t="shared" ref="S8:S13" si="1">INDEX(O$7:O$13, MATCH(ROW(A2), Q$7:Q$13, 0))</f>
        <v>GAZELEC CLERMONT</v>
      </c>
      <c r="T8" s="36">
        <f>INDEX(P$7:P$13, MATCH(ROW(A2), Q$7:Q$13, 0))</f>
        <v>199</v>
      </c>
      <c r="U8" s="23">
        <f t="shared" ref="U8:U13" si="2">ROW(A2)</f>
        <v>2</v>
      </c>
    </row>
    <row r="9" spans="1:21" ht="20" customHeight="1" x14ac:dyDescent="0.15">
      <c r="A9" s="19" t="s">
        <v>25</v>
      </c>
      <c r="B9" s="19" t="s">
        <v>26</v>
      </c>
      <c r="C9" s="37" t="str">
        <f>TRIM(CONCATENATE(B9,A9))</f>
        <v>AnnieROSSI</v>
      </c>
      <c r="D9" s="13" t="s">
        <v>10</v>
      </c>
      <c r="E9" s="9">
        <v>77</v>
      </c>
      <c r="O9" s="33" t="str">
        <f>A31</f>
        <v>GAZELEC MOULINS/VICHY</v>
      </c>
      <c r="P9" s="34">
        <f>SUM(G32:G34)</f>
        <v>270</v>
      </c>
      <c r="Q9" s="23">
        <f>RANK(P9, P$7:P$13, 1) + COUNTIF(P$7:P9, P9) - 1</f>
        <v>7</v>
      </c>
      <c r="S9" s="35" t="str">
        <f t="shared" si="1"/>
        <v>MAURIAC</v>
      </c>
      <c r="T9" s="36">
        <f t="shared" ref="T9:T13" si="3">INDEX(P$7:P$13, MATCH(ROW(A3), Q$7:Q$13, 0))</f>
        <v>203</v>
      </c>
      <c r="U9" s="23">
        <f t="shared" si="2"/>
        <v>3</v>
      </c>
    </row>
    <row r="10" spans="1:21" ht="20" customHeight="1" x14ac:dyDescent="0.15">
      <c r="A10" s="39"/>
      <c r="B10" s="39"/>
      <c r="C10" s="12" t="str">
        <f t="shared" ref="C10:C14" si="4">TRIM(CONCATENATE(B10,A10))</f>
        <v/>
      </c>
      <c r="D10" s="39"/>
      <c r="E10" s="39"/>
      <c r="J10" s="15" t="s">
        <v>27</v>
      </c>
      <c r="K10" s="16"/>
      <c r="L10" s="17" t="s">
        <v>12</v>
      </c>
      <c r="M10" s="18" t="s">
        <v>13</v>
      </c>
      <c r="O10" s="33" t="str">
        <f>A39</f>
        <v>VAL D'AUZON</v>
      </c>
      <c r="P10" s="34">
        <f>SUM(G40:G42)</f>
        <v>213</v>
      </c>
      <c r="Q10" s="23">
        <f>RANK(P10, P$7:P$13, 1) + COUNTIF(P$7:P10, P10) - 1</f>
        <v>5</v>
      </c>
      <c r="S10" s="35" t="str">
        <f t="shared" si="1"/>
        <v>CHARADE</v>
      </c>
      <c r="T10" s="36">
        <f t="shared" si="3"/>
        <v>208</v>
      </c>
      <c r="U10" s="23">
        <f t="shared" si="2"/>
        <v>4</v>
      </c>
    </row>
    <row r="11" spans="1:21" ht="20" customHeight="1" x14ac:dyDescent="0.15">
      <c r="A11" s="39"/>
      <c r="B11" s="39"/>
      <c r="C11" s="12" t="str">
        <f t="shared" si="4"/>
        <v/>
      </c>
      <c r="D11" s="39"/>
      <c r="E11" s="39"/>
      <c r="J11" s="40" t="str">
        <f t="array" ref="J11">IFERROR(INDEX(A$5:A$94, MATCH(1, (D$5:D$94="M")*(E$5:E$94=L11)*(COUNTIF(J$10:J10,A$5:A$94)=0), 0)),"")</f>
        <v>JOSSIER</v>
      </c>
      <c r="K11" s="40" t="str">
        <f t="array" ref="K11">IFERROR(INDEX(B$5:B$94, MATCH(1, (D$5:D$94="M")*(E$5:E$94=L11)*(COUNTIF(L$10:L10,E$5:E$94)=0), 0)),"")</f>
        <v>Gilles</v>
      </c>
      <c r="L11" s="41">
        <f t="array" ref="L11">IFERROR(SMALL(IF(D$5:D$94="M",E$5:E$94), ROW(A1)),"")</f>
        <v>59</v>
      </c>
      <c r="M11" s="42">
        <v>1</v>
      </c>
      <c r="O11" s="33" t="str">
        <f>A49</f>
        <v>CHARADE</v>
      </c>
      <c r="P11" s="34">
        <f>SUM(G50:G52)</f>
        <v>208</v>
      </c>
      <c r="Q11" s="23">
        <f>RANK(P11, P$7:P$13, 1) + COUNTIF(P$7:P11, P11) - 1</f>
        <v>4</v>
      </c>
      <c r="S11" s="35" t="str">
        <f t="shared" si="1"/>
        <v>VAL D'AUZON</v>
      </c>
      <c r="T11" s="36">
        <f t="shared" si="3"/>
        <v>213</v>
      </c>
      <c r="U11" s="23">
        <f t="shared" si="2"/>
        <v>5</v>
      </c>
    </row>
    <row r="12" spans="1:21" ht="20" customHeight="1" x14ac:dyDescent="0.15">
      <c r="A12" s="39"/>
      <c r="B12" s="39"/>
      <c r="C12" s="12" t="str">
        <f t="shared" si="4"/>
        <v/>
      </c>
      <c r="D12" s="39"/>
      <c r="E12" s="39"/>
      <c r="J12" s="40" t="str">
        <f t="array" ref="J12">IFERROR(INDEX(A$5:A$94, MATCH(1, (D$5:D$94="M")*(E$5:E$94=L12)*(COUNTIF(J$10:J11,A$5:A$94)=0), 0)),"")</f>
        <v>JEANDREAU</v>
      </c>
      <c r="K12" s="40" t="str">
        <f t="array" ref="K12">IFERROR(INDEX(B$5:B$94, MATCH(1, (D$5:D$94="M")*(E$5:E$94=L12)*(COUNTIF(K$10:K11,B$5:B$94)=0), 0)),"")</f>
        <v>Alain</v>
      </c>
      <c r="L12" s="41">
        <f t="array" ref="L12">IFERROR(SMALL(IF(D$5:D$94="M",E$5:E$94), ROW(A2)),"")</f>
        <v>62</v>
      </c>
      <c r="M12" s="42">
        <v>2</v>
      </c>
      <c r="O12" s="33" t="str">
        <f>A57</f>
        <v>MAURIAC</v>
      </c>
      <c r="P12" s="34">
        <f>SUM(G58:G60)</f>
        <v>203</v>
      </c>
      <c r="Q12" s="23">
        <f>RANK(P12, P$7:P$13, 1) + COUNTIF(P$7:P12, P12) - 1</f>
        <v>3</v>
      </c>
      <c r="S12" s="35" t="str">
        <f t="shared" si="1"/>
        <v>MONTPENSIER</v>
      </c>
      <c r="T12" s="36">
        <f t="shared" si="3"/>
        <v>238</v>
      </c>
      <c r="U12" s="23">
        <f t="shared" si="2"/>
        <v>6</v>
      </c>
    </row>
    <row r="13" spans="1:21" ht="20" customHeight="1" x14ac:dyDescent="0.15">
      <c r="A13" s="39"/>
      <c r="B13" s="39"/>
      <c r="C13" s="12" t="str">
        <f t="shared" si="4"/>
        <v/>
      </c>
      <c r="D13" s="39"/>
      <c r="E13" s="39"/>
      <c r="J13" s="40" t="str">
        <f t="array" ref="J13">IFERROR(INDEX(A$5:A$94, MATCH(1, (D$5:D$94="M")*(E$5:E$94=L13)*(COUNTIF(J$10:J12,A$5:A$94)=0), 0)),"")</f>
        <v>MACHAJ</v>
      </c>
      <c r="K13" s="40" t="str">
        <f t="array" ref="K13">IFERROR(INDEX(B$6:B$94, MATCH(1, (D$6:D$94="M")*(E$6:E$94=L13)*(COUNTIF(K$10:K12,B$6:B$94)=0), 0)),"")</f>
        <v>Jacky</v>
      </c>
      <c r="L13" s="41">
        <f t="array" ref="L13">IFERROR(SMALL(IF(D$5:D$94="M",E$5:E$94), ROW(A3)),"")</f>
        <v>63</v>
      </c>
      <c r="M13" s="42">
        <v>3</v>
      </c>
      <c r="O13" s="43" t="str">
        <f>A67</f>
        <v>MONTPENSIER</v>
      </c>
      <c r="P13" s="44">
        <f>SUM(G68:G70)</f>
        <v>238</v>
      </c>
      <c r="Q13" s="23">
        <f>RANK(P13, P$7:P$13, 1) + COUNTIF(P$7:P13, P13) - 1</f>
        <v>6</v>
      </c>
      <c r="S13" s="35" t="str">
        <f t="shared" si="1"/>
        <v>GAZELEC MOULINS/VICHY</v>
      </c>
      <c r="T13" s="36">
        <f t="shared" si="3"/>
        <v>270</v>
      </c>
      <c r="U13" s="23">
        <f t="shared" si="2"/>
        <v>7</v>
      </c>
    </row>
    <row r="14" spans="1:21" ht="20" customHeight="1" x14ac:dyDescent="0.15">
      <c r="A14" s="39"/>
      <c r="B14" s="39"/>
      <c r="C14" s="12" t="str">
        <f t="shared" si="4"/>
        <v/>
      </c>
      <c r="D14" s="39"/>
      <c r="E14" s="39"/>
    </row>
    <row r="15" spans="1:21" ht="20" customHeight="1" x14ac:dyDescent="0.15">
      <c r="A15" s="45" t="s">
        <v>28</v>
      </c>
      <c r="B15" s="46"/>
      <c r="C15" s="46"/>
      <c r="D15" s="46"/>
    </row>
    <row r="16" spans="1:21" ht="20" customHeight="1" thickBot="1" x14ac:dyDescent="0.2">
      <c r="A16" s="6" t="s">
        <v>2</v>
      </c>
      <c r="B16" s="7" t="s">
        <v>3</v>
      </c>
      <c r="C16" s="8" t="s">
        <v>4</v>
      </c>
      <c r="D16" s="8" t="s">
        <v>5</v>
      </c>
      <c r="E16" s="9" t="s">
        <v>6</v>
      </c>
      <c r="G16" s="10" t="s">
        <v>7</v>
      </c>
      <c r="J16" s="47" t="s">
        <v>29</v>
      </c>
      <c r="K16" s="48"/>
      <c r="L16" s="49" t="s">
        <v>30</v>
      </c>
      <c r="M16" s="50" t="s">
        <v>31</v>
      </c>
    </row>
    <row r="17" spans="1:13" ht="20" customHeight="1" x14ac:dyDescent="0.15">
      <c r="A17" s="51" t="s">
        <v>32</v>
      </c>
      <c r="B17" s="52" t="s">
        <v>33</v>
      </c>
      <c r="C17" s="12" t="str">
        <f t="shared" ref="C17:C71" si="5">TRIM(CONCATENATE(B17,A17))</f>
        <v>RobertBOURGIER</v>
      </c>
      <c r="D17" s="13" t="s">
        <v>16</v>
      </c>
      <c r="E17" s="9">
        <v>66</v>
      </c>
      <c r="G17" s="14">
        <f>SMALL(Tableau4142230[BRUT],1)</f>
        <v>66</v>
      </c>
      <c r="J17" s="21" t="s">
        <v>34</v>
      </c>
      <c r="K17" s="21" t="s">
        <v>35</v>
      </c>
      <c r="L17" s="34" t="s">
        <v>36</v>
      </c>
      <c r="M17" s="39"/>
    </row>
    <row r="18" spans="1:13" ht="20" customHeight="1" x14ac:dyDescent="0.15">
      <c r="A18" s="51" t="s">
        <v>37</v>
      </c>
      <c r="B18" s="20" t="s">
        <v>38</v>
      </c>
      <c r="C18" s="12" t="str">
        <f t="shared" si="5"/>
        <v>GérardCAMBET</v>
      </c>
      <c r="D18" s="13" t="s">
        <v>16</v>
      </c>
      <c r="E18" s="9">
        <v>67</v>
      </c>
      <c r="G18" s="14">
        <f>SMALL(Tableau4142230[BRUT],2)</f>
        <v>66</v>
      </c>
      <c r="J18" s="53"/>
      <c r="K18" s="53"/>
      <c r="L18" s="53"/>
      <c r="M18" s="39"/>
    </row>
    <row r="19" spans="1:13" ht="20" customHeight="1" x14ac:dyDescent="0.15">
      <c r="A19" s="54" t="s">
        <v>37</v>
      </c>
      <c r="B19" s="54" t="s">
        <v>39</v>
      </c>
      <c r="C19" s="12" t="str">
        <f t="shared" si="5"/>
        <v>JocelyneCAMBET</v>
      </c>
      <c r="D19" s="13" t="s">
        <v>10</v>
      </c>
      <c r="E19" s="9">
        <v>85</v>
      </c>
      <c r="G19" s="14">
        <f>SMALL(Tableau4142230[BRUT],3)</f>
        <v>67</v>
      </c>
      <c r="J19" s="47" t="s">
        <v>40</v>
      </c>
      <c r="K19" s="48"/>
      <c r="L19" s="49" t="s">
        <v>30</v>
      </c>
      <c r="M19" s="55" t="s">
        <v>31</v>
      </c>
    </row>
    <row r="20" spans="1:13" ht="20" customHeight="1" x14ac:dyDescent="0.15">
      <c r="A20" s="51" t="s">
        <v>34</v>
      </c>
      <c r="B20" s="20" t="s">
        <v>41</v>
      </c>
      <c r="C20" s="12" t="str">
        <f t="shared" si="5"/>
        <v>GeorgesFLORENCIO</v>
      </c>
      <c r="D20" s="13" t="s">
        <v>16</v>
      </c>
      <c r="E20" s="9">
        <v>71</v>
      </c>
      <c r="J20" s="56" t="s">
        <v>42</v>
      </c>
      <c r="K20" s="40" t="s">
        <v>43</v>
      </c>
      <c r="L20" s="34" t="s">
        <v>44</v>
      </c>
      <c r="M20" s="57"/>
    </row>
    <row r="21" spans="1:13" ht="20" customHeight="1" x14ac:dyDescent="0.15">
      <c r="A21" s="51" t="s">
        <v>34</v>
      </c>
      <c r="B21" s="51" t="s">
        <v>35</v>
      </c>
      <c r="C21" s="12" t="str">
        <f t="shared" si="5"/>
        <v>JanineFLORENCIO</v>
      </c>
      <c r="D21" s="13" t="s">
        <v>10</v>
      </c>
      <c r="E21" s="9">
        <v>71</v>
      </c>
    </row>
    <row r="22" spans="1:13" ht="20" customHeight="1" x14ac:dyDescent="0.15">
      <c r="A22" s="51" t="s">
        <v>45</v>
      </c>
      <c r="B22" s="52" t="s">
        <v>46</v>
      </c>
      <c r="C22" s="12" t="str">
        <f t="shared" si="5"/>
        <v>SergeFONTANON</v>
      </c>
      <c r="D22" s="13" t="s">
        <v>16</v>
      </c>
      <c r="E22" s="9">
        <v>72</v>
      </c>
    </row>
    <row r="23" spans="1:13" ht="20" customHeight="1" x14ac:dyDescent="0.15">
      <c r="A23" s="51" t="s">
        <v>47</v>
      </c>
      <c r="B23" s="20" t="s">
        <v>48</v>
      </c>
      <c r="C23" s="12" t="str">
        <f t="shared" si="5"/>
        <v>GillesFROMAGE</v>
      </c>
      <c r="D23" s="13" t="s">
        <v>16</v>
      </c>
      <c r="E23" s="9">
        <v>82</v>
      </c>
    </row>
    <row r="24" spans="1:13" ht="20" customHeight="1" x14ac:dyDescent="0.15">
      <c r="A24" s="51" t="s">
        <v>49</v>
      </c>
      <c r="B24" s="20" t="s">
        <v>50</v>
      </c>
      <c r="C24" s="12" t="str">
        <f t="shared" si="5"/>
        <v>MichelMANOUVRIER</v>
      </c>
      <c r="D24" s="13" t="s">
        <v>16</v>
      </c>
      <c r="E24" s="9">
        <v>80</v>
      </c>
    </row>
    <row r="25" spans="1:13" ht="20" customHeight="1" x14ac:dyDescent="0.15">
      <c r="A25" s="51" t="s">
        <v>51</v>
      </c>
      <c r="B25" s="51" t="s">
        <v>52</v>
      </c>
      <c r="C25" s="12" t="str">
        <f t="shared" si="5"/>
        <v>CorinneTIXIER</v>
      </c>
      <c r="D25" s="13" t="s">
        <v>10</v>
      </c>
      <c r="E25" s="9">
        <v>85</v>
      </c>
    </row>
    <row r="26" spans="1:13" ht="20" customHeight="1" x14ac:dyDescent="0.15">
      <c r="A26" s="51" t="s">
        <v>53</v>
      </c>
      <c r="B26" s="20" t="s">
        <v>48</v>
      </c>
      <c r="C26" s="12" t="str">
        <f t="shared" si="5"/>
        <v>GillesVESCOVI</v>
      </c>
      <c r="D26" s="13" t="s">
        <v>16</v>
      </c>
      <c r="E26" s="9">
        <v>66</v>
      </c>
    </row>
    <row r="27" spans="1:13" ht="20" customHeight="1" x14ac:dyDescent="0.15">
      <c r="A27" s="51" t="s">
        <v>53</v>
      </c>
      <c r="B27" s="51" t="s">
        <v>54</v>
      </c>
      <c r="C27" s="37" t="str">
        <f>TRIM(CONCATENATE(B27,A27))</f>
        <v>RégineVESCOVI</v>
      </c>
      <c r="D27" s="13" t="s">
        <v>10</v>
      </c>
      <c r="E27" s="9">
        <v>77</v>
      </c>
    </row>
    <row r="28" spans="1:13" ht="20" customHeight="1" x14ac:dyDescent="0.15">
      <c r="A28" s="39"/>
      <c r="B28" s="39"/>
      <c r="C28" s="12" t="str">
        <f t="shared" si="5"/>
        <v/>
      </c>
      <c r="D28" s="39"/>
      <c r="E28" s="39"/>
    </row>
    <row r="29" spans="1:13" ht="20" customHeight="1" x14ac:dyDescent="0.15">
      <c r="A29" s="39"/>
      <c r="B29" s="39"/>
      <c r="C29" s="12"/>
      <c r="D29" s="39"/>
      <c r="E29" s="39"/>
    </row>
    <row r="30" spans="1:13" ht="20" customHeight="1" x14ac:dyDescent="0.15">
      <c r="A30" s="39"/>
      <c r="B30" s="39"/>
      <c r="C30" s="12" t="str">
        <f t="shared" si="5"/>
        <v/>
      </c>
      <c r="D30" s="39"/>
      <c r="E30" s="39"/>
    </row>
    <row r="31" spans="1:13" ht="20" customHeight="1" x14ac:dyDescent="0.15">
      <c r="A31" s="58" t="s">
        <v>55</v>
      </c>
      <c r="B31" s="59"/>
      <c r="C31" s="59"/>
      <c r="D31" s="59"/>
      <c r="G31" s="60" t="s">
        <v>7</v>
      </c>
    </row>
    <row r="32" spans="1:13" ht="20" customHeight="1" thickBot="1" x14ac:dyDescent="0.2">
      <c r="A32" s="6" t="s">
        <v>2</v>
      </c>
      <c r="B32" s="7" t="s">
        <v>3</v>
      </c>
      <c r="C32" s="8" t="s">
        <v>4</v>
      </c>
      <c r="D32" s="8" t="s">
        <v>5</v>
      </c>
      <c r="E32" s="9" t="s">
        <v>6</v>
      </c>
      <c r="G32" s="30">
        <f>SMALL(Tableau5152331[BRUT],1)</f>
        <v>90</v>
      </c>
    </row>
    <row r="33" spans="1:7" ht="20" customHeight="1" x14ac:dyDescent="0.15">
      <c r="A33" s="61"/>
      <c r="B33" s="61"/>
      <c r="C33" s="12" t="str">
        <f t="shared" si="5"/>
        <v/>
      </c>
      <c r="D33" s="13"/>
      <c r="E33" s="62">
        <v>90</v>
      </c>
      <c r="G33" s="30">
        <f>SMALL(Tableau5152331[BRUT],2)</f>
        <v>90</v>
      </c>
    </row>
    <row r="34" spans="1:7" ht="20" customHeight="1" x14ac:dyDescent="0.15">
      <c r="A34" s="61"/>
      <c r="B34" s="61"/>
      <c r="C34" s="12" t="str">
        <f t="shared" si="5"/>
        <v/>
      </c>
      <c r="D34" s="13"/>
      <c r="E34" s="63">
        <v>90</v>
      </c>
      <c r="G34" s="14">
        <f>SMALL(Tableau5152331[BRUT],3)</f>
        <v>90</v>
      </c>
    </row>
    <row r="35" spans="1:7" ht="20" customHeight="1" x14ac:dyDescent="0.15">
      <c r="A35" s="64"/>
      <c r="B35" s="65"/>
      <c r="C35" s="12" t="str">
        <f t="shared" si="5"/>
        <v/>
      </c>
      <c r="D35" s="13"/>
      <c r="E35" s="63">
        <v>90</v>
      </c>
    </row>
    <row r="36" spans="1:7" ht="20" customHeight="1" x14ac:dyDescent="0.15">
      <c r="A36" s="64"/>
      <c r="B36" s="65"/>
      <c r="C36" s="12" t="str">
        <f t="shared" si="5"/>
        <v/>
      </c>
      <c r="D36" s="13"/>
      <c r="E36" s="63">
        <v>90</v>
      </c>
    </row>
    <row r="37" spans="1:7" ht="20" customHeight="1" x14ac:dyDescent="0.15">
      <c r="A37" s="39"/>
      <c r="B37" s="39"/>
      <c r="C37" s="12" t="str">
        <f t="shared" si="5"/>
        <v/>
      </c>
      <c r="D37" s="39"/>
      <c r="E37" s="39"/>
    </row>
    <row r="38" spans="1:7" ht="20" customHeight="1" x14ac:dyDescent="0.15">
      <c r="A38" s="39"/>
      <c r="B38" s="39"/>
      <c r="C38" s="12" t="str">
        <f t="shared" si="5"/>
        <v/>
      </c>
      <c r="D38" s="39"/>
      <c r="E38" s="39"/>
    </row>
    <row r="39" spans="1:7" ht="20" customHeight="1" thickBot="1" x14ac:dyDescent="0.2">
      <c r="A39" s="66" t="s">
        <v>56</v>
      </c>
      <c r="B39" s="67"/>
      <c r="C39" s="67"/>
      <c r="D39" s="67"/>
      <c r="G39" s="10" t="s">
        <v>7</v>
      </c>
    </row>
    <row r="40" spans="1:7" ht="20" customHeight="1" thickBot="1" x14ac:dyDescent="0.2">
      <c r="A40" s="6" t="s">
        <v>2</v>
      </c>
      <c r="B40" s="7" t="s">
        <v>3</v>
      </c>
      <c r="C40" s="8" t="s">
        <v>4</v>
      </c>
      <c r="D40" s="8" t="s">
        <v>5</v>
      </c>
      <c r="E40" s="9" t="s">
        <v>6</v>
      </c>
      <c r="G40" s="14">
        <f>SMALL(Tableau6162432[BRUT],1)</f>
        <v>69</v>
      </c>
    </row>
    <row r="41" spans="1:7" ht="20" customHeight="1" x14ac:dyDescent="0.15">
      <c r="A41" s="68" t="s">
        <v>42</v>
      </c>
      <c r="B41" s="69" t="s">
        <v>43</v>
      </c>
      <c r="C41" s="12" t="str">
        <f t="shared" si="5"/>
        <v>JacquesANAVOISARD</v>
      </c>
      <c r="D41" s="13" t="s">
        <v>16</v>
      </c>
      <c r="E41" s="9">
        <v>73</v>
      </c>
      <c r="G41" s="14">
        <f>SMALL(Tableau6162432[BRUT],2)</f>
        <v>71</v>
      </c>
    </row>
    <row r="42" spans="1:7" ht="20" customHeight="1" x14ac:dyDescent="0.15">
      <c r="A42" s="68" t="s">
        <v>57</v>
      </c>
      <c r="B42" s="68" t="s">
        <v>58</v>
      </c>
      <c r="C42" s="12" t="str">
        <f t="shared" si="5"/>
        <v>MichelleCIBERT GOTHON</v>
      </c>
      <c r="D42" s="13" t="s">
        <v>10</v>
      </c>
      <c r="E42" s="9">
        <v>69</v>
      </c>
      <c r="G42" s="14">
        <f>SMALL(Tableau6162432[BRUT],3)</f>
        <v>73</v>
      </c>
    </row>
    <row r="43" spans="1:7" ht="20" customHeight="1" x14ac:dyDescent="0.15">
      <c r="A43" s="68" t="s">
        <v>59</v>
      </c>
      <c r="B43" s="69" t="s">
        <v>60</v>
      </c>
      <c r="C43" s="12" t="str">
        <f t="shared" si="5"/>
        <v>Jean-MichelFAURIE</v>
      </c>
      <c r="D43" s="13" t="s">
        <v>16</v>
      </c>
      <c r="E43" s="9">
        <v>71</v>
      </c>
    </row>
    <row r="44" spans="1:7" ht="20" customHeight="1" x14ac:dyDescent="0.15">
      <c r="A44" s="68" t="s">
        <v>61</v>
      </c>
      <c r="B44" s="69" t="s">
        <v>62</v>
      </c>
      <c r="C44" s="12" t="str">
        <f t="shared" si="5"/>
        <v>MickaëlGUEGUEN</v>
      </c>
      <c r="D44" s="13" t="s">
        <v>16</v>
      </c>
      <c r="E44" s="9">
        <v>74</v>
      </c>
    </row>
    <row r="45" spans="1:7" ht="20" customHeight="1" x14ac:dyDescent="0.15">
      <c r="A45" s="68" t="s">
        <v>63</v>
      </c>
      <c r="B45" s="69" t="s">
        <v>46</v>
      </c>
      <c r="C45" s="12" t="str">
        <f t="shared" si="5"/>
        <v>SergeLAVEDIAU</v>
      </c>
      <c r="D45" s="13" t="s">
        <v>16</v>
      </c>
      <c r="E45" s="9">
        <v>73</v>
      </c>
    </row>
    <row r="46" spans="1:7" ht="20" customHeight="1" x14ac:dyDescent="0.15">
      <c r="A46" s="68" t="s">
        <v>64</v>
      </c>
      <c r="B46" s="69" t="s">
        <v>65</v>
      </c>
      <c r="C46" s="12" t="str">
        <f t="shared" si="5"/>
        <v>PhilippeSAVOIE</v>
      </c>
      <c r="D46" s="13" t="s">
        <v>16</v>
      </c>
      <c r="E46" s="9">
        <v>76</v>
      </c>
    </row>
    <row r="47" spans="1:7" ht="20" customHeight="1" x14ac:dyDescent="0.15">
      <c r="A47" s="39"/>
      <c r="B47" s="39"/>
      <c r="C47" s="12" t="str">
        <f t="shared" si="5"/>
        <v/>
      </c>
      <c r="D47" s="39"/>
      <c r="E47" s="39"/>
    </row>
    <row r="48" spans="1:7" ht="20" customHeight="1" x14ac:dyDescent="0.15">
      <c r="A48" s="39"/>
      <c r="B48" s="39"/>
      <c r="C48" s="12" t="str">
        <f t="shared" si="5"/>
        <v/>
      </c>
      <c r="D48" s="39"/>
      <c r="E48" s="39"/>
    </row>
    <row r="49" spans="1:7" ht="20" customHeight="1" thickBot="1" x14ac:dyDescent="0.2">
      <c r="A49" s="70" t="s">
        <v>66</v>
      </c>
      <c r="B49" s="71"/>
      <c r="C49" s="71"/>
      <c r="D49" s="71"/>
      <c r="G49" s="10" t="s">
        <v>7</v>
      </c>
    </row>
    <row r="50" spans="1:7" ht="20" customHeight="1" thickBot="1" x14ac:dyDescent="0.2">
      <c r="A50" s="6" t="s">
        <v>2</v>
      </c>
      <c r="B50" s="7" t="s">
        <v>3</v>
      </c>
      <c r="C50" s="8" t="s">
        <v>4</v>
      </c>
      <c r="D50" s="8" t="s">
        <v>5</v>
      </c>
      <c r="E50" s="9" t="s">
        <v>6</v>
      </c>
      <c r="G50" s="14">
        <f>SMALL(Tableau7172533[BRUT],1)</f>
        <v>59</v>
      </c>
    </row>
    <row r="51" spans="1:7" ht="20" customHeight="1" x14ac:dyDescent="0.15">
      <c r="A51" s="72" t="s">
        <v>67</v>
      </c>
      <c r="B51" s="73" t="s">
        <v>68</v>
      </c>
      <c r="C51" s="12" t="str">
        <f t="shared" si="5"/>
        <v>MarcGRAVELIN</v>
      </c>
      <c r="D51" s="13" t="s">
        <v>16</v>
      </c>
      <c r="E51" s="9">
        <v>72</v>
      </c>
      <c r="G51" s="14">
        <f>SMALL(Tableau7172533[BRUT],2)</f>
        <v>72</v>
      </c>
    </row>
    <row r="52" spans="1:7" ht="20" customHeight="1" x14ac:dyDescent="0.15">
      <c r="A52" s="72" t="s">
        <v>69</v>
      </c>
      <c r="B52" s="73" t="s">
        <v>48</v>
      </c>
      <c r="C52" s="12" t="str">
        <f t="shared" si="5"/>
        <v>GillesJOSSIER</v>
      </c>
      <c r="D52" s="13" t="s">
        <v>16</v>
      </c>
      <c r="E52" s="9">
        <v>59</v>
      </c>
      <c r="G52" s="14">
        <f>SMALL(Tableau7172533[BRUT],3)</f>
        <v>77</v>
      </c>
    </row>
    <row r="53" spans="1:7" ht="20" customHeight="1" x14ac:dyDescent="0.15">
      <c r="A53" s="72" t="s">
        <v>70</v>
      </c>
      <c r="B53" s="72" t="s">
        <v>71</v>
      </c>
      <c r="C53" s="12" t="str">
        <f t="shared" si="5"/>
        <v>HuguettePERRIER</v>
      </c>
      <c r="D53" s="13" t="s">
        <v>10</v>
      </c>
      <c r="E53" s="9">
        <v>81</v>
      </c>
    </row>
    <row r="54" spans="1:7" ht="20" customHeight="1" x14ac:dyDescent="0.15">
      <c r="A54" s="72" t="s">
        <v>72</v>
      </c>
      <c r="B54" s="73" t="s">
        <v>46</v>
      </c>
      <c r="C54" s="37" t="str">
        <f>TRIM(CONCATENATE(B54,A54))</f>
        <v>SergeROBERT</v>
      </c>
      <c r="D54" s="13" t="s">
        <v>16</v>
      </c>
      <c r="E54" s="9">
        <v>77</v>
      </c>
    </row>
    <row r="55" spans="1:7" ht="20" customHeight="1" x14ac:dyDescent="0.15">
      <c r="A55" s="39"/>
      <c r="B55" s="39"/>
      <c r="C55" s="12" t="str">
        <f t="shared" si="5"/>
        <v/>
      </c>
      <c r="D55" s="39"/>
      <c r="E55" s="74"/>
    </row>
    <row r="56" spans="1:7" ht="20" customHeight="1" x14ac:dyDescent="0.15">
      <c r="A56" s="39"/>
      <c r="B56" s="39"/>
      <c r="C56" s="12" t="str">
        <f t="shared" si="5"/>
        <v/>
      </c>
      <c r="D56" s="39"/>
      <c r="E56" s="39"/>
    </row>
    <row r="57" spans="1:7" ht="20" customHeight="1" thickBot="1" x14ac:dyDescent="0.2">
      <c r="A57" s="75" t="s">
        <v>73</v>
      </c>
      <c r="B57" s="76"/>
      <c r="C57" s="76"/>
      <c r="D57" s="76"/>
      <c r="G57" s="10" t="s">
        <v>7</v>
      </c>
    </row>
    <row r="58" spans="1:7" ht="20" customHeight="1" thickBot="1" x14ac:dyDescent="0.2">
      <c r="A58" s="77" t="s">
        <v>2</v>
      </c>
      <c r="B58" s="7" t="s">
        <v>3</v>
      </c>
      <c r="C58" s="8" t="s">
        <v>4</v>
      </c>
      <c r="D58" s="8" t="s">
        <v>5</v>
      </c>
      <c r="E58" s="9" t="s">
        <v>6</v>
      </c>
      <c r="G58" s="14">
        <f>SMALL(Tableau8182634[BRUT],1)</f>
        <v>65</v>
      </c>
    </row>
    <row r="59" spans="1:7" ht="19.25" customHeight="1" x14ac:dyDescent="0.15">
      <c r="A59" s="78" t="s">
        <v>74</v>
      </c>
      <c r="B59" s="79" t="s">
        <v>75</v>
      </c>
      <c r="C59" s="12" t="str">
        <f t="shared" si="5"/>
        <v>DidierBENAZECH</v>
      </c>
      <c r="D59" s="13" t="s">
        <v>16</v>
      </c>
      <c r="E59" s="9">
        <v>67</v>
      </c>
      <c r="G59" s="14">
        <f>SMALL(Tableau8182634[BRUT],2)</f>
        <v>67</v>
      </c>
    </row>
    <row r="60" spans="1:7" ht="19.25" customHeight="1" x14ac:dyDescent="0.15">
      <c r="A60" s="78" t="s">
        <v>23</v>
      </c>
      <c r="B60" s="78" t="s">
        <v>24</v>
      </c>
      <c r="C60" s="12" t="str">
        <f t="shared" si="5"/>
        <v>MoniqueDOMY</v>
      </c>
      <c r="D60" s="13" t="s">
        <v>10</v>
      </c>
      <c r="E60" s="9">
        <v>71</v>
      </c>
      <c r="G60" s="14">
        <f>SMALL(Tableau8182634[BRUT],3)</f>
        <v>71</v>
      </c>
    </row>
    <row r="61" spans="1:7" ht="20" customHeight="1" x14ac:dyDescent="0.15">
      <c r="A61" s="78" t="s">
        <v>76</v>
      </c>
      <c r="B61" s="79" t="s">
        <v>50</v>
      </c>
      <c r="C61" s="12" t="str">
        <f t="shared" si="5"/>
        <v>MichelLABAUNE</v>
      </c>
      <c r="D61" s="13" t="s">
        <v>16</v>
      </c>
      <c r="E61" s="9">
        <v>77</v>
      </c>
    </row>
    <row r="62" spans="1:7" ht="20" customHeight="1" x14ac:dyDescent="0.15">
      <c r="A62" s="78" t="s">
        <v>77</v>
      </c>
      <c r="B62" s="79" t="s">
        <v>78</v>
      </c>
      <c r="C62" s="12" t="str">
        <f t="shared" si="5"/>
        <v>Pierre JeanRAYNIERE</v>
      </c>
      <c r="D62" s="13" t="s">
        <v>16</v>
      </c>
      <c r="E62" s="9">
        <v>75</v>
      </c>
    </row>
    <row r="63" spans="1:7" ht="20" customHeight="1" x14ac:dyDescent="0.15">
      <c r="A63" s="78" t="s">
        <v>79</v>
      </c>
      <c r="B63" s="79" t="s">
        <v>80</v>
      </c>
      <c r="C63" s="12" t="str">
        <f t="shared" si="5"/>
        <v>Jean LouisRODDE</v>
      </c>
      <c r="D63" s="13" t="s">
        <v>16</v>
      </c>
      <c r="E63" s="9">
        <v>65</v>
      </c>
      <c r="F63" s="13"/>
    </row>
    <row r="64" spans="1:7" ht="20" customHeight="1" x14ac:dyDescent="0.15">
      <c r="A64" s="13"/>
      <c r="B64" s="13"/>
      <c r="C64" s="13"/>
      <c r="D64" s="13"/>
      <c r="E64" s="13"/>
    </row>
    <row r="65" spans="1:7" ht="20" customHeight="1" x14ac:dyDescent="0.15">
      <c r="A65" s="39"/>
      <c r="B65" s="39"/>
      <c r="C65" s="12" t="str">
        <f t="shared" si="5"/>
        <v/>
      </c>
      <c r="D65" s="39"/>
      <c r="E65" s="39"/>
    </row>
    <row r="66" spans="1:7" ht="20" customHeight="1" x14ac:dyDescent="0.15">
      <c r="A66" s="39"/>
      <c r="B66" s="39"/>
      <c r="C66" s="12" t="str">
        <f t="shared" si="5"/>
        <v/>
      </c>
      <c r="D66" s="39"/>
      <c r="E66" s="39"/>
    </row>
    <row r="67" spans="1:7" ht="20" customHeight="1" thickBot="1" x14ac:dyDescent="0.2">
      <c r="A67" s="80" t="s">
        <v>81</v>
      </c>
      <c r="B67" s="81"/>
      <c r="C67" s="81"/>
      <c r="D67" s="81"/>
      <c r="G67" s="10" t="s">
        <v>7</v>
      </c>
    </row>
    <row r="68" spans="1:7" ht="19" thickBot="1" x14ac:dyDescent="0.2">
      <c r="A68" s="6" t="s">
        <v>2</v>
      </c>
      <c r="B68" s="7" t="s">
        <v>3</v>
      </c>
      <c r="C68" s="8" t="s">
        <v>4</v>
      </c>
      <c r="D68" s="8" t="s">
        <v>5</v>
      </c>
      <c r="E68" s="9" t="s">
        <v>6</v>
      </c>
      <c r="G68" s="14">
        <f>SMALL(Tableau9192735[BRUT],1)</f>
        <v>73</v>
      </c>
    </row>
    <row r="69" spans="1:7" ht="18" x14ac:dyDescent="0.15">
      <c r="A69" s="82" t="s">
        <v>82</v>
      </c>
      <c r="B69" s="82" t="s">
        <v>83</v>
      </c>
      <c r="C69" s="12" t="str">
        <f t="shared" si="5"/>
        <v>MartineMOUTH</v>
      </c>
      <c r="D69" s="13" t="s">
        <v>10</v>
      </c>
      <c r="E69" s="9">
        <v>85</v>
      </c>
      <c r="G69" s="14">
        <f>SMALL(Tableau9192735[BRUT],2)</f>
        <v>80</v>
      </c>
    </row>
    <row r="70" spans="1:7" ht="18" x14ac:dyDescent="0.15">
      <c r="A70" s="82" t="s">
        <v>84</v>
      </c>
      <c r="B70" s="82" t="s">
        <v>85</v>
      </c>
      <c r="C70" s="12" t="str">
        <f t="shared" si="5"/>
        <v>SylvieRUSZNIEWSKI</v>
      </c>
      <c r="D70" s="13" t="s">
        <v>10</v>
      </c>
      <c r="E70" s="9">
        <v>73</v>
      </c>
      <c r="G70" s="14">
        <f>SMALL(Tableau9192735[BRUT],3)</f>
        <v>85</v>
      </c>
    </row>
    <row r="71" spans="1:7" ht="18" x14ac:dyDescent="0.15">
      <c r="A71" s="82" t="s">
        <v>86</v>
      </c>
      <c r="B71" s="82" t="s">
        <v>87</v>
      </c>
      <c r="C71" s="12" t="str">
        <f t="shared" si="5"/>
        <v>OdileRAY</v>
      </c>
      <c r="D71" s="13" t="s">
        <v>10</v>
      </c>
      <c r="E71" s="9">
        <v>80</v>
      </c>
    </row>
  </sheetData>
  <mergeCells count="12">
    <mergeCell ref="J19:K19"/>
    <mergeCell ref="A31:D31"/>
    <mergeCell ref="A39:D39"/>
    <mergeCell ref="A49:D49"/>
    <mergeCell ref="A57:D57"/>
    <mergeCell ref="A67:D67"/>
    <mergeCell ref="A1:I1"/>
    <mergeCell ref="A3:D3"/>
    <mergeCell ref="J5:K5"/>
    <mergeCell ref="J10:K10"/>
    <mergeCell ref="A15:D15"/>
    <mergeCell ref="J16:K16"/>
  </mergeCells>
  <dataValidations count="2">
    <dataValidation type="list" allowBlank="1" showInputMessage="1" showErrorMessage="1" sqref="J17" xr:uid="{0CFA1475-7FAB-2446-8558-09145FCEBE72}">
      <formula1>NOMBIS</formula1>
    </dataValidation>
    <dataValidation type="list" allowBlank="1" showInputMessage="1" showErrorMessage="1" sqref="A41:B46 J20" xr:uid="{BE043D72-5A6D-3D46-91B5-5CCE717FFA4D}">
      <formula1>NOM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</dc:creator>
  <cp:lastModifiedBy>Gerard</cp:lastModifiedBy>
  <dcterms:created xsi:type="dcterms:W3CDTF">2026-06-18T17:08:18Z</dcterms:created>
  <dcterms:modified xsi:type="dcterms:W3CDTF">2026-06-18T17:09:06Z</dcterms:modified>
</cp:coreProperties>
</file>