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xl/tables/table6.xml" ContentType="application/vnd.openxmlformats-officedocument.spreadsheetml.table+xml"/>
  <Override PartName="/xl/tables/table7.xml" ContentType="application/vnd.openxmlformats-officedocument.spreadsheetml.table+xml"/>
  <Override PartName="/xl/tables/table8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916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gerardcambet/Documents/Golf/PITCH AND PUTT/2026/ISAPP 2026/3 Mauriac/"/>
    </mc:Choice>
  </mc:AlternateContent>
  <xr:revisionPtr revIDLastSave="0" documentId="8_{8EC3283A-E9CA-8E41-81FB-975D7F7AC12B}" xr6:coauthVersionLast="47" xr6:coauthVersionMax="47" xr10:uidLastSave="{00000000-0000-0000-0000-000000000000}"/>
  <bookViews>
    <workbookView xWindow="33640" yWindow="1520" windowWidth="25600" windowHeight="15400" xr2:uid="{3FAB14A1-9913-1148-9770-EEED4F0C5329}"/>
  </bookViews>
  <sheets>
    <sheet name="T3" sheetId="1" r:id="rId1"/>
  </sheets>
  <externalReferences>
    <externalReference r:id="rId2"/>
  </externalReferences>
  <definedNames>
    <definedName name="NOM" localSheetId="0">[1]DATA!#REF!</definedName>
    <definedName name="NOM">[1]DATA!#REF!</definedName>
    <definedName name="NOMBIS" localSheetId="0">[1]DATA!#REF!</definedName>
    <definedName name="NOMBIS">[1]DATA!#REF!</definedName>
    <definedName name="NOMFSDF">[1]DATA!#REF!</definedName>
  </definedName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86" i="1" l="1"/>
  <c r="C86" i="1"/>
  <c r="G85" i="1"/>
  <c r="C85" i="1"/>
  <c r="G84" i="1"/>
  <c r="C84" i="1"/>
  <c r="C81" i="1"/>
  <c r="C79" i="1"/>
  <c r="C78" i="1"/>
  <c r="C77" i="1"/>
  <c r="C76" i="1"/>
  <c r="C75" i="1"/>
  <c r="C74" i="1"/>
  <c r="G73" i="1"/>
  <c r="C73" i="1"/>
  <c r="G72" i="1"/>
  <c r="C72" i="1"/>
  <c r="G71" i="1"/>
  <c r="C71" i="1"/>
  <c r="C68" i="1"/>
  <c r="C67" i="1"/>
  <c r="C66" i="1"/>
  <c r="C65" i="1"/>
  <c r="C64" i="1"/>
  <c r="C63" i="1"/>
  <c r="C62" i="1"/>
  <c r="C61" i="1"/>
  <c r="G60" i="1"/>
  <c r="C60" i="1"/>
  <c r="G59" i="1"/>
  <c r="C59" i="1"/>
  <c r="G58" i="1"/>
  <c r="C58" i="1"/>
  <c r="C55" i="1"/>
  <c r="C54" i="1"/>
  <c r="C53" i="1"/>
  <c r="C52" i="1"/>
  <c r="C51" i="1"/>
  <c r="C50" i="1"/>
  <c r="C49" i="1"/>
  <c r="C48" i="1"/>
  <c r="C47" i="1"/>
  <c r="C46" i="1"/>
  <c r="C45" i="1"/>
  <c r="G44" i="1"/>
  <c r="C44" i="1"/>
  <c r="G43" i="1"/>
  <c r="C43" i="1"/>
  <c r="G42" i="1"/>
  <c r="C42" i="1"/>
  <c r="C39" i="1"/>
  <c r="C38" i="1"/>
  <c r="C37" i="1"/>
  <c r="G36" i="1"/>
  <c r="C36" i="1"/>
  <c r="G35" i="1"/>
  <c r="C35" i="1"/>
  <c r="G34" i="1"/>
  <c r="C34" i="1"/>
  <c r="C31" i="1"/>
  <c r="C30" i="1"/>
  <c r="C29" i="1"/>
  <c r="C28" i="1"/>
  <c r="C27" i="1"/>
  <c r="C26" i="1"/>
  <c r="C25" i="1"/>
  <c r="C24" i="1"/>
  <c r="G23" i="1"/>
  <c r="C23" i="1"/>
  <c r="G22" i="1"/>
  <c r="C22" i="1"/>
  <c r="G21" i="1"/>
  <c r="C21" i="1"/>
  <c r="C18" i="1"/>
  <c r="U13" i="1"/>
  <c r="P13" i="1"/>
  <c r="O13" i="1"/>
  <c r="L13" i="1" a="1"/>
  <c r="L13" i="1" s="1"/>
  <c r="C13" i="1"/>
  <c r="U12" i="1"/>
  <c r="P12" i="1"/>
  <c r="O12" i="1"/>
  <c r="L12" i="1"/>
  <c r="L12" i="1" a="1"/>
  <c r="C12" i="1"/>
  <c r="U11" i="1"/>
  <c r="P11" i="1"/>
  <c r="O11" i="1"/>
  <c r="L11" i="1" a="1"/>
  <c r="L11" i="1" s="1"/>
  <c r="C11" i="1"/>
  <c r="U10" i="1"/>
  <c r="P10" i="1"/>
  <c r="O10" i="1"/>
  <c r="C10" i="1"/>
  <c r="U9" i="1"/>
  <c r="P9" i="1"/>
  <c r="O9" i="1"/>
  <c r="C9" i="1"/>
  <c r="U8" i="1"/>
  <c r="P8" i="1"/>
  <c r="Q8" i="1" s="1"/>
  <c r="O8" i="1"/>
  <c r="C8" i="1"/>
  <c r="U7" i="1"/>
  <c r="O7" i="1"/>
  <c r="L7" i="1" a="1"/>
  <c r="L7" i="1" s="1"/>
  <c r="G7" i="1"/>
  <c r="C7" i="1"/>
  <c r="L6" i="1" a="1"/>
  <c r="L6" i="1" s="1"/>
  <c r="G6" i="1"/>
  <c r="C6" i="1"/>
  <c r="G5" i="1"/>
  <c r="P7" i="1" s="1"/>
  <c r="C5" i="1"/>
  <c r="Q10" i="1" l="1"/>
  <c r="J6" i="1" a="1"/>
  <c r="J6" i="1" s="1"/>
  <c r="K6" i="1" a="1"/>
  <c r="K6" i="1" s="1"/>
  <c r="L8" i="1" a="1"/>
  <c r="L8" i="1" s="1"/>
  <c r="Q13" i="1"/>
  <c r="Q9" i="1"/>
  <c r="Q7" i="1"/>
  <c r="Q11" i="1"/>
  <c r="J13" i="1" a="1"/>
  <c r="J13" i="1" s="1"/>
  <c r="K7" i="1" a="1"/>
  <c r="K7" i="1" s="1"/>
  <c r="J7" i="1" a="1"/>
  <c r="J7" i="1" s="1"/>
  <c r="K11" i="1" a="1"/>
  <c r="K11" i="1" s="1"/>
  <c r="J11" i="1" a="1"/>
  <c r="J11" i="1" s="1"/>
  <c r="Q12" i="1"/>
  <c r="J12" i="1" a="1"/>
  <c r="J12" i="1" s="1"/>
  <c r="K12" i="1" l="1" a="1"/>
  <c r="K12" i="1" s="1"/>
  <c r="K13" i="1" s="1" a="1"/>
  <c r="K13" i="1" s="1"/>
  <c r="K8" i="1" a="1"/>
  <c r="K8" i="1" s="1"/>
  <c r="J8" i="1" a="1"/>
  <c r="J8" i="1" s="1"/>
  <c r="S13" i="1"/>
  <c r="T12" i="1"/>
  <c r="T8" i="1"/>
  <c r="T9" i="1"/>
  <c r="S8" i="1"/>
  <c r="T7" i="1"/>
  <c r="S12" i="1"/>
  <c r="T11" i="1"/>
  <c r="S7" i="1"/>
  <c r="S10" i="1"/>
  <c r="S11" i="1"/>
  <c r="T10" i="1"/>
  <c r="S9" i="1"/>
  <c r="T13" i="1"/>
</calcChain>
</file>

<file path=xl/sharedStrings.xml><?xml version="1.0" encoding="utf-8"?>
<sst xmlns="http://schemas.openxmlformats.org/spreadsheetml/2006/main" count="197" uniqueCount="98">
  <si>
    <t>F P P  -  ISAPP  T3
   GOLF DE MAURIAC                                                                                                     4 JUIN 2026</t>
  </si>
  <si>
    <t>RIOM</t>
  </si>
  <si>
    <t xml:space="preserve">NOM </t>
  </si>
  <si>
    <t>PRENOM</t>
  </si>
  <si>
    <t>Colonne1</t>
  </si>
  <si>
    <t>Catégorie</t>
  </si>
  <si>
    <t>BRUT</t>
  </si>
  <si>
    <t>TOP 3 BRUT</t>
  </si>
  <si>
    <t>BRIDIER</t>
  </si>
  <si>
    <t>Elisabeth</t>
  </si>
  <si>
    <t>F</t>
  </si>
  <si>
    <t>INDIVIDUEL DAMES</t>
  </si>
  <si>
    <t>SCORE  Brut</t>
  </si>
  <si>
    <t>CLASSEMENT</t>
  </si>
  <si>
    <t>CLUZEL</t>
  </si>
  <si>
    <t>Jean Claude</t>
  </si>
  <si>
    <t>M</t>
  </si>
  <si>
    <t>EQUIPES</t>
  </si>
  <si>
    <t>SCORE Brut</t>
  </si>
  <si>
    <t>JEANDREAU</t>
  </si>
  <si>
    <t>Alain</t>
  </si>
  <si>
    <t>JUHLIEN</t>
  </si>
  <si>
    <t>Roland</t>
  </si>
  <si>
    <t>KUCHCIK</t>
  </si>
  <si>
    <t>Joëlle</t>
  </si>
  <si>
    <t>MACHAJ</t>
  </si>
  <si>
    <t>Jacky</t>
  </si>
  <si>
    <t>INDIVIDUEL MESSIEURS</t>
  </si>
  <si>
    <t>MOULIN</t>
  </si>
  <si>
    <t>Christian</t>
  </si>
  <si>
    <t>PEGEON</t>
  </si>
  <si>
    <t>ROSSI</t>
  </si>
  <si>
    <t>Annie</t>
  </si>
  <si>
    <t>CONCOURS APPROCHE DAMES</t>
  </si>
  <si>
    <t>Distance</t>
  </si>
  <si>
    <t>Green N° 6</t>
  </si>
  <si>
    <t>2,29 m</t>
  </si>
  <si>
    <t>GAZELEC CLERMONT</t>
  </si>
  <si>
    <t>CONCOURS APPROCHE MESSIEURS</t>
  </si>
  <si>
    <t>10 cm</t>
  </si>
  <si>
    <t>BOURGIER</t>
  </si>
  <si>
    <t>Robert</t>
  </si>
  <si>
    <t>CAMBET</t>
  </si>
  <si>
    <t>Gérard</t>
  </si>
  <si>
    <t>FONTANON</t>
  </si>
  <si>
    <t>Serge</t>
  </si>
  <si>
    <t>FROMAGE</t>
  </si>
  <si>
    <t>Gilles</t>
  </si>
  <si>
    <t>HESEL</t>
  </si>
  <si>
    <t>Jean Marc</t>
  </si>
  <si>
    <t>VESCOVI</t>
  </si>
  <si>
    <t>Régine</t>
  </si>
  <si>
    <t>GAZELEC MOULINS/VICHY</t>
  </si>
  <si>
    <t>VAL D'AUZON</t>
  </si>
  <si>
    <t>ANAVOISARD</t>
  </si>
  <si>
    <t>Jacques</t>
  </si>
  <si>
    <t>BRUNEL</t>
  </si>
  <si>
    <t>CIBERT GOTHON</t>
  </si>
  <si>
    <t>Michelle</t>
  </si>
  <si>
    <t>CUVIER</t>
  </si>
  <si>
    <t>Philippe</t>
  </si>
  <si>
    <t>FAURIE</t>
  </si>
  <si>
    <t>Jean-Michel</t>
  </si>
  <si>
    <t>FLEURY</t>
  </si>
  <si>
    <t>Bruno</t>
  </si>
  <si>
    <t>FOURNIER</t>
  </si>
  <si>
    <t>MERCIER</t>
  </si>
  <si>
    <t>Claude</t>
  </si>
  <si>
    <t>MOUTREUX</t>
  </si>
  <si>
    <t>Jean Pierre</t>
  </si>
  <si>
    <t>PIERROT</t>
  </si>
  <si>
    <t>Daniel</t>
  </si>
  <si>
    <t>VEDEL</t>
  </si>
  <si>
    <t>CHARADE</t>
  </si>
  <si>
    <t>GAILLARD</t>
  </si>
  <si>
    <t>Hervé</t>
  </si>
  <si>
    <t>GRAVELIN</t>
  </si>
  <si>
    <t>Marc</t>
  </si>
  <si>
    <t>JOSSIER</t>
  </si>
  <si>
    <t>LOUBAT</t>
  </si>
  <si>
    <t>Jean</t>
  </si>
  <si>
    <t>MEYNIAL</t>
  </si>
  <si>
    <t>PERRIER</t>
  </si>
  <si>
    <t>Huguette</t>
  </si>
  <si>
    <t>MAURIAC</t>
  </si>
  <si>
    <t>BENAZECH</t>
  </si>
  <si>
    <t>Didier</t>
  </si>
  <si>
    <t>HEBERT</t>
  </si>
  <si>
    <t>Françoise</t>
  </si>
  <si>
    <t>LABAUNE</t>
  </si>
  <si>
    <t>Michel</t>
  </si>
  <si>
    <t>MAURIO</t>
  </si>
  <si>
    <t>Patrice</t>
  </si>
  <si>
    <t>RAYNIERE</t>
  </si>
  <si>
    <t>Pierre Jean</t>
  </si>
  <si>
    <t>RODDE</t>
  </si>
  <si>
    <t>Jean Louis</t>
  </si>
  <si>
    <t>MONTPENSIER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</si>
</sst>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0" x14ac:knownFonts="1">
    <font>
      <sz val="10"/>
      <name val="Arial"/>
      <family val="2"/>
    </font>
    <font>
      <b/>
      <sz val="16"/>
      <name val="Arial"/>
      <family val="2"/>
    </font>
    <font>
      <sz val="12"/>
      <name val="Comic Sans MS"/>
      <family val="4"/>
    </font>
    <font>
      <b/>
      <sz val="12"/>
      <color indexed="8"/>
      <name val="Comic Sans MS"/>
      <family val="4"/>
    </font>
    <font>
      <sz val="12"/>
      <color indexed="12"/>
      <name val="Comic Sans MS"/>
      <family val="4"/>
    </font>
    <font>
      <b/>
      <sz val="10"/>
      <color rgb="FFFF0000"/>
      <name val="Comic Sans MS"/>
      <family val="4"/>
    </font>
    <font>
      <b/>
      <sz val="14"/>
      <color indexed="8"/>
      <name val="Comic Sans MS"/>
      <family val="4"/>
    </font>
    <font>
      <b/>
      <sz val="10"/>
      <name val="Comic Sans MS"/>
      <family val="4"/>
    </font>
    <font>
      <b/>
      <sz val="10"/>
      <color indexed="8"/>
      <name val="Comic Sans MS"/>
      <family val="4"/>
    </font>
    <font>
      <b/>
      <sz val="12"/>
      <name val="Comic Sans MS"/>
      <family val="4"/>
    </font>
    <font>
      <b/>
      <sz val="14"/>
      <color indexed="12"/>
      <name val="Comic Sans MS"/>
      <family val="4"/>
    </font>
    <font>
      <b/>
      <sz val="14"/>
      <name val="Comic Sans MS"/>
      <family val="4"/>
    </font>
    <font>
      <sz val="12"/>
      <name val="Comic Sans MS"/>
      <family val="4"/>
      <charset val="1"/>
    </font>
    <font>
      <sz val="10"/>
      <color indexed="8"/>
      <name val="Calibri"/>
      <family val="2"/>
    </font>
    <font>
      <b/>
      <sz val="11"/>
      <color indexed="8"/>
      <name val="Comic Sans MS"/>
      <family val="4"/>
    </font>
    <font>
      <b/>
      <sz val="10"/>
      <color indexed="12"/>
      <name val="Comic Sans MS"/>
      <family val="4"/>
    </font>
    <font>
      <sz val="10"/>
      <color indexed="8"/>
      <name val="Comic Sans MS"/>
      <family val="4"/>
    </font>
    <font>
      <sz val="10"/>
      <name val="Comic Sans MS"/>
      <family val="4"/>
    </font>
    <font>
      <b/>
      <sz val="14"/>
      <color indexed="10"/>
      <name val="Comic Sans MS"/>
      <family val="4"/>
    </font>
    <font>
      <sz val="12"/>
      <color theme="1"/>
      <name val="Comic Sans MS"/>
      <family val="4"/>
    </font>
  </fonts>
  <fills count="14">
    <fill>
      <patternFill patternType="none"/>
    </fill>
    <fill>
      <patternFill patternType="gray125"/>
    </fill>
    <fill>
      <patternFill patternType="solid">
        <fgColor indexed="11"/>
        <bgColor indexed="49"/>
      </patternFill>
    </fill>
    <fill>
      <patternFill patternType="solid">
        <fgColor theme="9" tint="0.59999389629810485"/>
        <bgColor indexed="64"/>
      </patternFill>
    </fill>
    <fill>
      <patternFill patternType="solid">
        <fgColor indexed="52"/>
        <bgColor indexed="51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2" tint="-0.499984740745262"/>
        <bgColor indexed="64"/>
      </patternFill>
    </fill>
    <fill>
      <patternFill patternType="solid">
        <fgColor theme="5" tint="0.59999389629810485"/>
        <bgColor indexed="34"/>
      </patternFill>
    </fill>
    <fill>
      <patternFill patternType="solid">
        <fgColor theme="5" tint="0.39997558519241921"/>
        <bgColor indexed="64"/>
      </patternFill>
    </fill>
  </fills>
  <borders count="26">
    <border>
      <left/>
      <right/>
      <top/>
      <bottom/>
      <diagonal/>
    </border>
    <border>
      <left style="medium">
        <color indexed="8"/>
      </left>
      <right/>
      <top style="medium">
        <color indexed="8"/>
      </top>
      <bottom style="medium">
        <color indexed="8"/>
      </bottom>
      <diagonal/>
    </border>
    <border>
      <left/>
      <right/>
      <top style="medium">
        <color indexed="8"/>
      </top>
      <bottom style="medium">
        <color indexed="8"/>
      </bottom>
      <diagonal/>
    </border>
    <border>
      <left/>
      <right style="medium">
        <color indexed="8"/>
      </right>
      <top style="medium">
        <color indexed="8"/>
      </top>
      <bottom style="medium">
        <color indexed="8"/>
      </bottom>
      <diagonal/>
    </border>
    <border>
      <left style="medium">
        <color indexed="8"/>
      </left>
      <right/>
      <top/>
      <bottom style="medium">
        <color indexed="8"/>
      </bottom>
      <diagonal/>
    </border>
    <border>
      <left/>
      <right/>
      <top/>
      <bottom style="medium">
        <color indexed="8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 style="thin">
        <color indexed="8"/>
      </left>
      <right/>
      <top/>
      <bottom style="medium">
        <color indexed="8"/>
      </bottom>
      <diagonal/>
    </border>
    <border>
      <left style="medium">
        <color indexed="8"/>
      </left>
      <right style="medium">
        <color indexed="8"/>
      </right>
      <top/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8"/>
      </left>
      <right style="medium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8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8"/>
      </right>
      <top style="thin">
        <color indexed="8"/>
      </top>
      <bottom/>
      <diagonal/>
    </border>
    <border>
      <left style="medium">
        <color indexed="8"/>
      </left>
      <right/>
      <top/>
      <bottom/>
      <diagonal/>
    </border>
    <border>
      <left style="medium">
        <color indexed="8"/>
      </left>
      <right style="medium">
        <color indexed="8"/>
      </right>
      <top style="medium">
        <color indexed="8"/>
      </top>
      <bottom style="thin">
        <color indexed="8"/>
      </bottom>
      <diagonal/>
    </border>
    <border>
      <left style="thin">
        <color indexed="8"/>
      </left>
      <right/>
      <top/>
      <bottom style="thin">
        <color indexed="64"/>
      </bottom>
      <diagonal/>
    </border>
  </borders>
  <cellStyleXfs count="1">
    <xf numFmtId="0" fontId="0" fillId="0" borderId="0"/>
  </cellStyleXfs>
  <cellXfs count="83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2" fillId="3" borderId="4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3" fillId="0" borderId="9" xfId="0" applyFont="1" applyBorder="1" applyAlignment="1">
      <alignment horizontal="center" vertical="center"/>
    </xf>
    <xf numFmtId="0" fontId="2" fillId="3" borderId="10" xfId="0" applyFont="1" applyFill="1" applyBorder="1" applyAlignment="1">
      <alignment horizontal="left" vertical="center"/>
    </xf>
    <xf numFmtId="0" fontId="2" fillId="0" borderId="11" xfId="0" applyFont="1" applyBorder="1" applyAlignment="1">
      <alignment vertical="center"/>
    </xf>
    <xf numFmtId="0" fontId="2" fillId="0" borderId="0" xfId="0" applyFont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0" fontId="6" fillId="2" borderId="12" xfId="0" applyFont="1" applyFill="1" applyBorder="1" applyAlignment="1">
      <alignment horizontal="center" vertical="center"/>
    </xf>
    <xf numFmtId="0" fontId="6" fillId="2" borderId="13" xfId="0" applyFont="1" applyFill="1" applyBorder="1" applyAlignment="1">
      <alignment horizontal="center" vertical="center"/>
    </xf>
    <xf numFmtId="0" fontId="7" fillId="4" borderId="14" xfId="0" applyFont="1" applyFill="1" applyBorder="1" applyAlignment="1">
      <alignment horizontal="center" vertical="center" wrapText="1"/>
    </xf>
    <xf numFmtId="0" fontId="8" fillId="0" borderId="14" xfId="0" applyFont="1" applyBorder="1" applyAlignment="1">
      <alignment horizontal="center" vertical="center" wrapText="1"/>
    </xf>
    <xf numFmtId="0" fontId="2" fillId="3" borderId="15" xfId="0" applyFont="1" applyFill="1" applyBorder="1" applyAlignment="1">
      <alignment horizontal="left" vertical="center"/>
    </xf>
    <xf numFmtId="0" fontId="2" fillId="0" borderId="15" xfId="0" applyFont="1" applyBorder="1" applyAlignment="1">
      <alignment horizontal="left" vertical="center"/>
    </xf>
    <xf numFmtId="0" fontId="2" fillId="0" borderId="16" xfId="0" applyFont="1" applyBorder="1" applyAlignment="1">
      <alignment vertical="center"/>
    </xf>
    <xf numFmtId="0" fontId="5" fillId="0" borderId="15" xfId="0" applyFont="1" applyBorder="1" applyAlignment="1">
      <alignment horizontal="center" vertical="center"/>
    </xf>
    <xf numFmtId="0" fontId="2" fillId="0" borderId="15" xfId="0" applyFont="1" applyBorder="1" applyAlignment="1">
      <alignment vertical="center"/>
    </xf>
    <xf numFmtId="0" fontId="9" fillId="0" borderId="15" xfId="0" applyFont="1" applyBorder="1" applyAlignment="1">
      <alignment horizontal="center" vertical="center"/>
    </xf>
    <xf numFmtId="0" fontId="9" fillId="0" borderId="17" xfId="0" applyFont="1" applyBorder="1" applyAlignment="1">
      <alignment horizontal="center" vertical="center"/>
    </xf>
    <xf numFmtId="0" fontId="6" fillId="2" borderId="18" xfId="0" applyFont="1" applyFill="1" applyBorder="1" applyAlignment="1">
      <alignment horizontal="center" vertical="center"/>
    </xf>
    <xf numFmtId="0" fontId="10" fillId="4" borderId="6" xfId="0" applyFont="1" applyFill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6" fillId="2" borderId="19" xfId="0" applyFont="1" applyFill="1" applyBorder="1" applyAlignment="1">
      <alignment horizontal="center" vertical="center"/>
    </xf>
    <xf numFmtId="0" fontId="11" fillId="4" borderId="19" xfId="0" applyFont="1" applyFill="1" applyBorder="1" applyAlignment="1">
      <alignment horizontal="center" vertical="center" wrapText="1"/>
    </xf>
    <xf numFmtId="0" fontId="8" fillId="0" borderId="19" xfId="0" applyFont="1" applyBorder="1" applyAlignment="1">
      <alignment horizontal="center" vertical="center" wrapText="1"/>
    </xf>
    <xf numFmtId="0" fontId="12" fillId="0" borderId="15" xfId="0" applyFont="1" applyBorder="1" applyAlignment="1">
      <alignment vertical="center"/>
    </xf>
    <xf numFmtId="0" fontId="9" fillId="0" borderId="20" xfId="0" applyFont="1" applyBorder="1" applyAlignment="1">
      <alignment horizontal="center" vertical="center" wrapText="1"/>
    </xf>
    <xf numFmtId="0" fontId="10" fillId="0" borderId="14" xfId="0" applyFont="1" applyBorder="1" applyAlignment="1">
      <alignment horizontal="center" vertical="center"/>
    </xf>
    <xf numFmtId="0" fontId="9" fillId="0" borderId="14" xfId="0" applyFont="1" applyBorder="1" applyAlignment="1">
      <alignment horizontal="center" vertical="center" wrapText="1"/>
    </xf>
    <xf numFmtId="0" fontId="11" fillId="0" borderId="14" xfId="0" applyFont="1" applyBorder="1" applyAlignment="1">
      <alignment horizontal="center" vertical="center"/>
    </xf>
    <xf numFmtId="0" fontId="2" fillId="0" borderId="21" xfId="0" applyFont="1" applyBorder="1" applyAlignment="1">
      <alignment vertical="center"/>
    </xf>
    <xf numFmtId="0" fontId="2" fillId="0" borderId="14" xfId="0" applyFont="1" applyBorder="1" applyAlignment="1">
      <alignment vertical="center"/>
    </xf>
    <xf numFmtId="0" fontId="9" fillId="0" borderId="8" xfId="0" applyFont="1" applyBorder="1" applyAlignment="1">
      <alignment horizontal="center" vertical="center"/>
    </xf>
    <xf numFmtId="0" fontId="3" fillId="0" borderId="14" xfId="0" applyFont="1" applyBorder="1" applyAlignment="1">
      <alignment horizontal="center" vertical="center"/>
    </xf>
    <xf numFmtId="0" fontId="2" fillId="5" borderId="15" xfId="0" applyFont="1" applyFill="1" applyBorder="1" applyAlignment="1">
      <alignment horizontal="left" vertical="center"/>
    </xf>
    <xf numFmtId="0" fontId="9" fillId="0" borderId="22" xfId="0" applyFont="1" applyBorder="1" applyAlignment="1">
      <alignment horizontal="center" vertical="center" wrapText="1"/>
    </xf>
    <xf numFmtId="0" fontId="10" fillId="0" borderId="19" xfId="0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0" fontId="14" fillId="2" borderId="12" xfId="0" applyFont="1" applyFill="1" applyBorder="1" applyAlignment="1">
      <alignment horizontal="center" vertical="center"/>
    </xf>
    <xf numFmtId="0" fontId="14" fillId="2" borderId="13" xfId="0" applyFont="1" applyFill="1" applyBorder="1" applyAlignment="1">
      <alignment horizontal="center" vertical="center"/>
    </xf>
    <xf numFmtId="0" fontId="15" fillId="4" borderId="14" xfId="0" applyFont="1" applyFill="1" applyBorder="1" applyAlignment="1">
      <alignment horizontal="center" vertical="center" wrapText="1"/>
    </xf>
    <xf numFmtId="0" fontId="16" fillId="0" borderId="0" xfId="0" applyFont="1" applyAlignment="1">
      <alignment horizontal="center" vertical="center"/>
    </xf>
    <xf numFmtId="0" fontId="2" fillId="0" borderId="9" xfId="0" applyFont="1" applyBorder="1" applyAlignment="1">
      <alignment vertical="center"/>
    </xf>
    <xf numFmtId="2" fontId="10" fillId="0" borderId="14" xfId="0" applyNumberFormat="1" applyFont="1" applyBorder="1" applyAlignment="1">
      <alignment horizontal="center" vertical="center"/>
    </xf>
    <xf numFmtId="0" fontId="2" fillId="6" borderId="23" xfId="0" applyFont="1" applyFill="1" applyBorder="1" applyAlignment="1">
      <alignment horizontal="center" vertical="center"/>
    </xf>
    <xf numFmtId="0" fontId="2" fillId="6" borderId="0" xfId="0" applyFont="1" applyFill="1" applyAlignment="1">
      <alignment horizontal="center" vertical="center"/>
    </xf>
    <xf numFmtId="0" fontId="17" fillId="0" borderId="0" xfId="0" applyFont="1" applyAlignment="1">
      <alignment horizontal="center" vertical="center"/>
    </xf>
    <xf numFmtId="0" fontId="18" fillId="0" borderId="0" xfId="0" applyFont="1" applyAlignment="1">
      <alignment horizontal="left" vertical="center"/>
    </xf>
    <xf numFmtId="0" fontId="2" fillId="6" borderId="15" xfId="0" applyFont="1" applyFill="1" applyBorder="1" applyAlignment="1">
      <alignment horizontal="left" vertical="center"/>
    </xf>
    <xf numFmtId="0" fontId="2" fillId="7" borderId="23" xfId="0" applyFont="1" applyFill="1" applyBorder="1" applyAlignment="1">
      <alignment horizontal="center" vertical="center"/>
    </xf>
    <xf numFmtId="0" fontId="2" fillId="7" borderId="0" xfId="0" applyFont="1" applyFill="1" applyAlignment="1">
      <alignment horizontal="center" vertical="center"/>
    </xf>
    <xf numFmtId="0" fontId="3" fillId="0" borderId="15" xfId="0" applyFont="1" applyBorder="1" applyAlignment="1">
      <alignment horizontal="center" vertical="center"/>
    </xf>
    <xf numFmtId="0" fontId="19" fillId="7" borderId="15" xfId="0" applyFont="1" applyFill="1" applyBorder="1" applyAlignment="1">
      <alignment horizontal="left" vertical="center"/>
    </xf>
    <xf numFmtId="0" fontId="19" fillId="0" borderId="15" xfId="0" applyFont="1" applyBorder="1" applyAlignment="1">
      <alignment horizontal="left" vertical="center"/>
    </xf>
    <xf numFmtId="0" fontId="4" fillId="0" borderId="24" xfId="0" applyFont="1" applyBorder="1" applyAlignment="1">
      <alignment horizontal="center" vertical="center"/>
    </xf>
    <xf numFmtId="0" fontId="4" fillId="0" borderId="17" xfId="0" applyFont="1" applyBorder="1" applyAlignment="1">
      <alignment horizontal="center" vertical="center"/>
    </xf>
    <xf numFmtId="0" fontId="2" fillId="7" borderId="10" xfId="0" applyFont="1" applyFill="1" applyBorder="1" applyAlignment="1">
      <alignment horizontal="left" vertical="center"/>
    </xf>
    <xf numFmtId="0" fontId="19" fillId="0" borderId="9" xfId="0" applyFont="1" applyBorder="1" applyAlignment="1">
      <alignment horizontal="left" vertical="center"/>
    </xf>
    <xf numFmtId="0" fontId="2" fillId="8" borderId="4" xfId="0" applyFont="1" applyFill="1" applyBorder="1" applyAlignment="1">
      <alignment horizontal="center" vertical="center"/>
    </xf>
    <xf numFmtId="0" fontId="2" fillId="8" borderId="5" xfId="0" applyFont="1" applyFill="1" applyBorder="1" applyAlignment="1">
      <alignment horizontal="center" vertical="center"/>
    </xf>
    <xf numFmtId="0" fontId="2" fillId="8" borderId="9" xfId="0" applyFont="1" applyFill="1" applyBorder="1" applyAlignment="1">
      <alignment horizontal="left" vertical="center"/>
    </xf>
    <xf numFmtId="0" fontId="2" fillId="5" borderId="9" xfId="0" applyFont="1" applyFill="1" applyBorder="1" applyAlignment="1">
      <alignment horizontal="left" vertical="center"/>
    </xf>
    <xf numFmtId="0" fontId="2" fillId="9" borderId="4" xfId="0" applyFont="1" applyFill="1" applyBorder="1" applyAlignment="1">
      <alignment horizontal="center" vertical="center"/>
    </xf>
    <xf numFmtId="0" fontId="2" fillId="9" borderId="5" xfId="0" applyFont="1" applyFill="1" applyBorder="1" applyAlignment="1">
      <alignment horizontal="center" vertical="center"/>
    </xf>
    <xf numFmtId="0" fontId="2" fillId="10" borderId="9" xfId="0" applyFont="1" applyFill="1" applyBorder="1" applyAlignment="1">
      <alignment horizontal="left" vertical="center"/>
    </xf>
    <xf numFmtId="0" fontId="2" fillId="0" borderId="9" xfId="0" applyFont="1" applyBorder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2" fillId="11" borderId="4" xfId="0" applyFont="1" applyFill="1" applyBorder="1" applyAlignment="1">
      <alignment horizontal="center" vertical="center"/>
    </xf>
    <xf numFmtId="0" fontId="2" fillId="11" borderId="5" xfId="0" applyFont="1" applyFill="1" applyBorder="1" applyAlignment="1">
      <alignment horizontal="center" vertical="center"/>
    </xf>
    <xf numFmtId="0" fontId="3" fillId="0" borderId="18" xfId="0" applyFont="1" applyBorder="1" applyAlignment="1">
      <alignment horizontal="center" vertical="center"/>
    </xf>
    <xf numFmtId="0" fontId="2" fillId="11" borderId="14" xfId="0" applyFont="1" applyFill="1" applyBorder="1" applyAlignment="1">
      <alignment horizontal="left" vertical="center"/>
    </xf>
    <xf numFmtId="0" fontId="2" fillId="0" borderId="14" xfId="0" applyFont="1" applyBorder="1" applyAlignment="1">
      <alignment horizontal="left" vertical="center"/>
    </xf>
    <xf numFmtId="0" fontId="2" fillId="0" borderId="25" xfId="0" applyFont="1" applyBorder="1" applyAlignment="1">
      <alignment vertical="center"/>
    </xf>
    <xf numFmtId="0" fontId="2" fillId="12" borderId="4" xfId="0" applyFont="1" applyFill="1" applyBorder="1" applyAlignment="1">
      <alignment horizontal="center" vertical="center" wrapText="1"/>
    </xf>
    <xf numFmtId="0" fontId="2" fillId="12" borderId="5" xfId="0" applyFont="1" applyFill="1" applyBorder="1" applyAlignment="1">
      <alignment horizontal="center" vertical="center" wrapText="1"/>
    </xf>
    <xf numFmtId="0" fontId="2" fillId="13" borderId="9" xfId="0" applyFont="1" applyFill="1" applyBorder="1" applyAlignment="1">
      <alignment horizontal="left" vertical="center"/>
    </xf>
  </cellXfs>
  <cellStyles count="1">
    <cellStyle name="Normal" xfId="0" builtinId="0"/>
  </cellStyles>
  <dxfs count="46"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numFmt numFmtId="0" formatCode="General"/>
      <alignment horizontal="center" vertical="center" textRotation="0" wrapText="0" indent="0" justifyLastLine="0" shrinkToFit="0" readingOrder="0"/>
      <border diagonalUp="0" diagonalDown="0">
        <left style="medium">
          <color indexed="8"/>
        </left>
        <right style="medium">
          <color indexed="8"/>
        </right>
        <top style="thin">
          <color indexed="8"/>
        </top>
        <bottom style="thin">
          <color indexed="8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4"/>
        <color indexed="12"/>
        <name val="Comic Sans MS"/>
        <scheme val="none"/>
      </font>
      <alignment horizontal="center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alignment horizontal="center" vertical="center" textRotation="0" wrapText="1" indent="0" justifyLastLine="0" shrinkToFit="0" readingOrder="0"/>
      <border diagonalUp="0" diagonalDown="0">
        <left/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</dxf>
    <dxf>
      <border outline="0">
        <left style="thin">
          <color rgb="FF000000"/>
        </left>
        <top style="thin">
          <color rgb="FF000000"/>
        </top>
        <bottom style="thin">
          <color rgb="FF000000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12"/>
        <name val="Comic Sans MS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 style="medium">
          <color indexed="8"/>
        </right>
        <top style="thin">
          <color indexed="8"/>
        </top>
        <bottom style="thin">
          <color indexed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alignment horizontal="general" vertical="center" textRotation="0" wrapText="0" indent="0" justifyLastLine="0" shrinkToFit="0" readingOrder="0"/>
      <border diagonalUp="0" diagonalDown="0" outline="0">
        <left style="thin">
          <color auto="1"/>
        </left>
        <right/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fill>
        <patternFill patternType="solid">
          <fgColor indexed="64"/>
          <bgColor theme="5" tint="0.39997558519241921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fill>
        <patternFill patternType="solid">
          <fgColor indexed="64"/>
          <bgColor theme="5" tint="0.39997558519241921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medium">
          <color rgb="FF000000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12"/>
        <name val="Comic Sans MS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/>
        <top style="thin">
          <color indexed="8"/>
        </top>
        <bottom style="thin">
          <color indexed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alignment horizontal="general" vertical="center" textRotation="0" wrapText="0" indent="0" justifyLastLine="0" shrinkToFit="0" readingOrder="0"/>
      <border diagonalUp="0" diagonalDown="0" outline="0">
        <left style="thin">
          <color indexed="8"/>
        </left>
        <right/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fill>
        <patternFill patternType="solid">
          <fgColor indexed="64"/>
          <bgColor theme="2" tint="-0.499984740745262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fill>
        <patternFill patternType="solid">
          <fgColor indexed="64"/>
          <bgColor theme="2" tint="-0.499984740745262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8"/>
        </left>
        <right style="thin">
          <color indexed="8"/>
        </right>
        <top style="thin">
          <color indexed="8"/>
        </top>
        <bottom style="thin">
          <color indexed="8"/>
        </bottom>
        <vertical/>
        <horizontal/>
      </border>
    </dxf>
    <dxf>
      <border outline="0">
        <left style="thin">
          <color rgb="FF000000"/>
        </left>
        <right style="thin">
          <color rgb="FF000000"/>
        </right>
        <top style="medium">
          <color rgb="FF000000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12"/>
        <name val="Comic Sans MS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 style="medium">
          <color indexed="8"/>
        </right>
        <top style="thin">
          <color indexed="8"/>
        </top>
        <bottom style="thin">
          <color indexed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alignment horizontal="general" vertical="center" textRotation="0" wrapText="0" indent="0" justifyLastLine="0" shrinkToFit="0" readingOrder="0"/>
      <border diagonalUp="0" diagonalDown="0" outline="0">
        <left style="thin">
          <color auto="1"/>
        </left>
        <right/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fill>
        <patternFill patternType="solid">
          <fgColor indexed="64"/>
          <bgColor theme="3" tint="0.79998168889431442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fill>
        <patternFill patternType="solid">
          <fgColor indexed="64"/>
          <bgColor theme="3" tint="0.79998168889431442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medium">
          <color rgb="FF000000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12"/>
        <name val="Comic Sans MS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 style="medium">
          <color indexed="8"/>
        </right>
        <top style="thin">
          <color indexed="8"/>
        </top>
        <bottom style="thin">
          <color indexed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alignment horizontal="general" vertical="center" textRotation="0" wrapText="0" indent="0" justifyLastLine="0" shrinkToFit="0" readingOrder="0"/>
      <border diagonalUp="0" diagonalDown="0" outline="0">
        <left style="thin">
          <color auto="1"/>
        </left>
        <right/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fill>
        <patternFill patternType="solid">
          <fgColor indexed="64"/>
          <bgColor theme="0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fill>
        <patternFill patternType="solid">
          <fgColor indexed="64"/>
          <bgColor rgb="FF92D050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medium">
          <color rgb="FF000000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12"/>
        <name val="Comic Sans MS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 style="medium">
          <color indexed="8"/>
        </right>
        <top style="thin">
          <color indexed="8"/>
        </top>
        <bottom style="thin">
          <color indexed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Comic Sans MS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border outline="0">
        <right style="thin">
          <color indexed="64"/>
        </right>
      </border>
    </dxf>
    <dxf>
      <border outline="0">
        <top style="medium">
          <color rgb="FF000000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12"/>
        <name val="Comic Sans MS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 style="medium">
          <color indexed="8"/>
        </right>
        <top style="thin">
          <color indexed="8"/>
        </top>
        <bottom style="thin">
          <color indexed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alignment horizontal="general" vertical="center" textRotation="0" wrapText="0" indent="0" justifyLastLine="0" shrinkToFit="0" readingOrder="0"/>
      <border diagonalUp="0" diagonalDown="0" outline="0">
        <left style="thin">
          <color auto="1"/>
        </left>
        <right/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fill>
        <patternFill patternType="none">
          <fgColor indexed="64"/>
          <bgColor auto="1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fill>
        <patternFill patternType="solid">
          <fgColor indexed="64"/>
          <bgColor rgb="FFFFFF00"/>
        </patternFill>
      </fill>
      <alignment horizontal="general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medium">
          <color rgb="FF000000"/>
        </top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12"/>
        <name val="Comic Sans MS"/>
        <scheme val="none"/>
      </font>
      <alignment horizontal="center" vertical="center" textRotation="0" wrapText="0" indent="0" justifyLastLine="0" shrinkToFit="0" readingOrder="0"/>
      <border diagonalUp="0" diagonalDown="0" outline="0">
        <left/>
        <right style="medium">
          <color indexed="8"/>
        </right>
        <top style="thin">
          <color indexed="8"/>
        </top>
        <bottom style="thin">
          <color indexed="8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scheme val="none"/>
      </font>
      <alignment horizontal="general" vertical="center" textRotation="0" wrapText="0" indent="0" justifyLastLine="0" shrinkToFit="0" readingOrder="0"/>
      <border diagonalUp="0" diagonalDown="0" outline="0">
        <left style="thin">
          <color indexed="64"/>
        </left>
        <right/>
        <top/>
        <bottom style="thin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family val="4"/>
        <scheme val="none"/>
      </font>
      <fill>
        <patternFill patternType="none">
          <fgColor indexed="64"/>
          <bgColor auto="1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auto="1"/>
        <name val="Comic Sans MS"/>
        <family val="4"/>
        <scheme val="none"/>
      </font>
      <fill>
        <patternFill patternType="solid">
          <fgColor indexed="64"/>
          <bgColor theme="9" tint="0.59999389629810485"/>
        </patternFill>
      </fill>
      <alignment horizontal="left" vertical="center" textRotation="0" wrapText="0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top style="medium">
          <color rgb="FF000000"/>
        </top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/Users/Ja&#169;/AppData/Local/Microsoft/Windows/INetCache/Content.Outlook/NAWWGR4O/FICHIER%20ADHERENTS%20AS%202023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DATA"/>
      <sheetName val="inscrits 2023"/>
      <sheetName val="PAIEMENTS"/>
      <sheetName val="PAR CATEGORIES"/>
      <sheetName val="EQUIPES"/>
    </sheetNames>
    <sheetDataSet>
      <sheetData sheetId="0">
        <row r="1">
          <cell r="A1" t="str">
            <v>NOM Prénom</v>
          </cell>
        </row>
      </sheetData>
      <sheetData sheetId="1"/>
      <sheetData sheetId="2"/>
      <sheetData sheetId="3"/>
      <sheetData sheetId="4" refreshError="1"/>
    </sheetDataSet>
  </externalBook>
</externalLink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D4261F2C-258E-1F4E-BC28-4ABFB4FEA04A}" name="Tableau31321" displayName="Tableau31321" ref="A4:E14" totalsRowShown="0" tableBorderDxfId="45">
  <autoFilter ref="A4:E14" xr:uid="{00000000-0009-0000-0100-000014000000}"/>
  <tableColumns count="5">
    <tableColumn id="1" xr3:uid="{EAA13C0A-0F5C-1244-9719-DA8BC3FA75BD}" name="NOM " dataDxfId="44"/>
    <tableColumn id="2" xr3:uid="{AD210409-4DB4-3942-89BD-856B5CCAA0FB}" name="PRENOM" dataDxfId="43"/>
    <tableColumn id="3" xr3:uid="{990EA2E7-78C7-4A43-B27C-912B50A62754}" name="Colonne1" dataDxfId="42">
      <calculatedColumnFormula>TRIM(CONCATENATE(B5,A5))</calculatedColumnFormula>
    </tableColumn>
    <tableColumn id="6" xr3:uid="{D54A0F2A-26EB-8640-88F2-47B1D919B662}" name="Catégorie" dataDxfId="41"/>
    <tableColumn id="5" xr3:uid="{417A9E44-72AE-AC46-92C7-35BD0FB66396}" name="BRUT" dataDxfId="40"/>
  </tableColumns>
  <tableStyleInfo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9C4DCDC8-B58C-BB45-ADEA-6BD4E9DCDAB9}" name="Tableau41422" displayName="Tableau41422" ref="A20:E29" totalsRowShown="0" tableBorderDxfId="39">
  <autoFilter ref="A20:E29" xr:uid="{00000000-0009-0000-0100-000015000000}"/>
  <tableColumns count="5">
    <tableColumn id="1" xr3:uid="{1560C84E-823D-0C40-B48B-79EF38809181}" name="NOM " dataDxfId="38"/>
    <tableColumn id="2" xr3:uid="{C83BE4E8-5115-C844-85B4-7030760D51FF}" name="PRENOM" dataDxfId="37"/>
    <tableColumn id="3" xr3:uid="{2BF2349E-35F8-1F48-B1A9-EADB193A478A}" name="Colonne1" dataDxfId="36">
      <calculatedColumnFormula>TRIM(CONCATENATE(B21,A21))</calculatedColumnFormula>
    </tableColumn>
    <tableColumn id="6" xr3:uid="{C958468D-DA5D-2447-A1E5-91BCD27CA34E}" name="Catégorie" dataDxfId="35"/>
    <tableColumn id="5" xr3:uid="{B17D7820-BD95-2E49-A973-458DE6D4863F}" name="BRUT" dataDxfId="34"/>
  </tableColumns>
  <tableStyleInfo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E9FBCF4-1126-3543-8A19-0864D743F43A}" name="Tableau51523" displayName="Tableau51523" ref="A33:E37" totalsRowShown="0" tableBorderDxfId="33">
  <autoFilter ref="A33:E37" xr:uid="{00000000-0009-0000-0100-000016000000}"/>
  <tableColumns count="5">
    <tableColumn id="1" xr3:uid="{4BBBA608-8370-A242-8AD8-FCF802140158}" name="NOM " dataDxfId="32"/>
    <tableColumn id="2" xr3:uid="{9268EECE-9893-884F-859E-82439FE75135}" name="PRENOM" dataDxfId="31"/>
    <tableColumn id="3" xr3:uid="{19705B16-820F-7D42-B70B-46F8E156F2C2}" name="Colonne1" dataDxfId="30">
      <calculatedColumnFormula>TRIM(CONCATENATE(B34,A34))</calculatedColumnFormula>
    </tableColumn>
    <tableColumn id="6" xr3:uid="{E02AFEE4-B4A0-4847-A694-48A6929183B9}" name="Catégorie" dataDxfId="29"/>
    <tableColumn id="5" xr3:uid="{20449388-80EB-9C40-BBE2-2AABBA9DB6CC}" name="BRUT" dataDxfId="28"/>
  </tableColumns>
  <tableStyleInfo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4" xr:uid="{FB16FF02-664D-B04F-B05C-F14C589FF3C1}" name="Tableau61624" displayName="Tableau61624" ref="A41:E53" totalsRowShown="0" tableBorderDxfId="27">
  <autoFilter ref="A41:E53" xr:uid="{00000000-0009-0000-0100-000017000000}"/>
  <tableColumns count="5">
    <tableColumn id="1" xr3:uid="{03019E51-2913-1649-99CE-5B24E62D3D49}" name="NOM " dataDxfId="26"/>
    <tableColumn id="2" xr3:uid="{0908FE4A-E537-BA4D-8EFE-9B3EB6A9B64F}" name="PRENOM" dataDxfId="25"/>
    <tableColumn id="3" xr3:uid="{786C6B30-94A4-ED4C-9A05-C2DC50B05EFA}" name="Colonne1" dataDxfId="24">
      <calculatedColumnFormula>TRIM(CONCATENATE(B42,A42))</calculatedColumnFormula>
    </tableColumn>
    <tableColumn id="6" xr3:uid="{9A8286F5-54F5-C54A-8268-DBC92503A249}" name="Catégorie" dataDxfId="23"/>
    <tableColumn id="5" xr3:uid="{A62E29B3-4555-E746-AFC4-F03CEFF1B844}" name="BRUT" dataDxfId="22"/>
  </tableColumns>
  <tableStyleInfo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5" xr:uid="{5130D4B2-6DC0-DC44-A7F6-634F8D376D27}" name="Tableau71725" displayName="Tableau71725" ref="A57:E66" totalsRowShown="0" tableBorderDxfId="21">
  <autoFilter ref="A57:E66" xr:uid="{00000000-0009-0000-0100-000018000000}"/>
  <tableColumns count="5">
    <tableColumn id="1" xr3:uid="{D675956B-5C2B-1145-8D9A-1576B8523CA9}" name="NOM " dataDxfId="20"/>
    <tableColumn id="2" xr3:uid="{FD33F4AE-0BF0-984E-B490-50D956A7C94C}" name="PRENOM" dataDxfId="19"/>
    <tableColumn id="3" xr3:uid="{53342D74-87D2-FD4A-A931-E89C2CC7C59F}" name="Colonne1" dataDxfId="18">
      <calculatedColumnFormula>TRIM(CONCATENATE(B58,A58))</calculatedColumnFormula>
    </tableColumn>
    <tableColumn id="6" xr3:uid="{A561035E-7604-EA47-8227-2FF4B2B98932}" name="Catégorie" dataDxfId="17"/>
    <tableColumn id="5" xr3:uid="{E2C44C86-2159-C74E-B11C-B359FCD4A54F}" name="BRUT" dataDxfId="16"/>
  </tableColumns>
  <tableStyleInfo showFirstColumn="0" showLastColumn="0" showRowStripes="1" showColumnStripes="0"/>
</table>
</file>

<file path=xl/tables/table6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F6CD800C-8088-A943-BCCA-394EDF84C5CF}" name="Tableau81826" displayName="Tableau81826" ref="A70:E78" totalsRowShown="0" tableBorderDxfId="15">
  <autoFilter ref="A70:E78" xr:uid="{00000000-0009-0000-0100-000019000000}"/>
  <tableColumns count="5">
    <tableColumn id="1" xr3:uid="{91674E4B-4C79-674D-832B-39CA1746558B}" name="NOM " dataDxfId="14"/>
    <tableColumn id="2" xr3:uid="{E933AE93-4F3A-0B41-8839-22F4187C7819}" name="PRENOM" dataDxfId="13"/>
    <tableColumn id="3" xr3:uid="{B0FB67D3-A246-F24E-8DA2-A6BB8ECCBBF6}" name="Colonne1" dataDxfId="12">
      <calculatedColumnFormula>TRIM(CONCATENATE(B71,A71))</calculatedColumnFormula>
    </tableColumn>
    <tableColumn id="6" xr3:uid="{6E85902B-05F8-AD40-A21F-85CC9D265DAE}" name="Catégorie" dataDxfId="11"/>
    <tableColumn id="5" xr3:uid="{CB14987B-31E8-A34A-A24F-B1E81F25B119}" name="BRUT" dataDxfId="10"/>
  </tableColumns>
  <tableStyleInfo showFirstColumn="0" showLastColumn="0" showRowStripes="1" showColumnStripes="0"/>
</table>
</file>

<file path=xl/tables/table7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BE2DAA51-97D7-D141-ABEE-0CE01D17A9D5}" name="Tableau91927" displayName="Tableau91927" ref="A83:E86" totalsRowShown="0" tableBorderDxfId="9">
  <autoFilter ref="A83:E86" xr:uid="{00000000-0009-0000-0100-00001A000000}"/>
  <tableColumns count="5">
    <tableColumn id="1" xr3:uid="{3D79DBEB-E599-DF4F-9E98-9B7C248C82EC}" name="NOM " dataDxfId="8"/>
    <tableColumn id="2" xr3:uid="{71B04FE2-9B7E-DF48-BB19-6A5AB54943F5}" name="PRENOM" dataDxfId="7"/>
    <tableColumn id="3" xr3:uid="{86F9CDC2-1A2D-6C4A-8473-698A9786761D}" name="Colonne1" dataDxfId="6">
      <calculatedColumnFormula>TRIM(CONCATENATE(B84,A84))</calculatedColumnFormula>
    </tableColumn>
    <tableColumn id="6" xr3:uid="{28EB294F-45AC-8744-827F-A80246204C5A}" name="Catégorie" dataDxfId="5"/>
    <tableColumn id="5" xr3:uid="{1FAFB40A-60DD-A247-AE26-7C530A1CA420}" name="BRUT" dataDxfId="4"/>
  </tableColumns>
  <tableStyleInfo showFirstColumn="0" showLastColumn="0" showRowStripes="1" showColumnStripes="0"/>
</table>
</file>

<file path=xl/tables/table8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42BC8451-4037-FE4B-BE93-7B1695C44164}" name="Tableau112028" displayName="Tableau112028" ref="O6:Q13" totalsRowShown="0" tableBorderDxfId="3">
  <autoFilter ref="O6:Q13" xr:uid="{00000000-0009-0000-0100-00001B000000}"/>
  <tableColumns count="3">
    <tableColumn id="1" xr3:uid="{B7D943D5-8A1D-294C-AC3B-8D792504BE54}" name="EQUIPES" dataDxfId="2"/>
    <tableColumn id="2" xr3:uid="{1224C8A5-BB33-9347-B945-3D81CEBD7BF1}" name="SCORE Brut" dataDxfId="1"/>
    <tableColumn id="3" xr3:uid="{98DC5A0A-3770-3849-9BD8-F48A40529A68}" name="CLASSEMENT" dataDxfId="0">
      <calculatedColumnFormula>RANK(P7, P$7:P$13, 1) + COUNTIF(P$7:P7, P7) - 1</calculatedColumnFormula>
    </tableColumn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table" Target="../tables/table7.xml"/><Relationship Id="rId3" Type="http://schemas.openxmlformats.org/officeDocument/2006/relationships/table" Target="../tables/table2.xml"/><Relationship Id="rId7" Type="http://schemas.openxmlformats.org/officeDocument/2006/relationships/table" Target="../tables/table6.xml"/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Relationship Id="rId6" Type="http://schemas.openxmlformats.org/officeDocument/2006/relationships/table" Target="../tables/table5.xml"/><Relationship Id="rId5" Type="http://schemas.openxmlformats.org/officeDocument/2006/relationships/table" Target="../tables/table4.xml"/><Relationship Id="rId4" Type="http://schemas.openxmlformats.org/officeDocument/2006/relationships/table" Target="../tables/table3.xml"/><Relationship Id="rId9" Type="http://schemas.openxmlformats.org/officeDocument/2006/relationships/table" Target="../tables/table8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A91F37E-E631-A34A-B44B-199A21F40ABC}">
  <sheetPr codeName="Feuil5"/>
  <dimension ref="A1:U86"/>
  <sheetViews>
    <sheetView tabSelected="1" topLeftCell="A7" workbookViewId="0">
      <selection activeCell="J24" sqref="J24"/>
    </sheetView>
  </sheetViews>
  <sheetFormatPr baseColWidth="10" defaultRowHeight="13" x14ac:dyDescent="0.15"/>
  <cols>
    <col min="1" max="1" width="30.1640625" bestFit="1" customWidth="1"/>
    <col min="2" max="2" width="24.6640625" customWidth="1"/>
    <col min="3" max="3" width="13.1640625" hidden="1" customWidth="1"/>
    <col min="4" max="4" width="4.6640625" customWidth="1"/>
    <col min="5" max="5" width="8.5" customWidth="1"/>
    <col min="6" max="6" width="8.6640625" customWidth="1"/>
    <col min="7" max="7" width="14.33203125" bestFit="1" customWidth="1"/>
    <col min="8" max="8" width="3" customWidth="1"/>
    <col min="9" max="9" width="3.6640625" customWidth="1"/>
    <col min="10" max="10" width="21.1640625" customWidth="1"/>
    <col min="11" max="11" width="18" customWidth="1"/>
    <col min="12" max="12" width="15.33203125" customWidth="1"/>
    <col min="13" max="13" width="13" bestFit="1" customWidth="1"/>
    <col min="14" max="14" width="11" customWidth="1"/>
    <col min="15" max="15" width="12.83203125" hidden="1" customWidth="1"/>
    <col min="16" max="16" width="8.1640625" hidden="1" customWidth="1"/>
    <col min="17" max="17" width="6.83203125" hidden="1" customWidth="1"/>
    <col min="18" max="18" width="4.83203125" customWidth="1"/>
    <col min="19" max="19" width="30.5" bestFit="1" customWidth="1"/>
    <col min="20" max="20" width="9.5" bestFit="1" customWidth="1"/>
    <col min="21" max="21" width="13" bestFit="1" customWidth="1"/>
  </cols>
  <sheetData>
    <row r="1" spans="1:21" ht="67.75" customHeight="1" thickBot="1" x14ac:dyDescent="0.2">
      <c r="A1" s="1" t="s">
        <v>0</v>
      </c>
      <c r="B1" s="2"/>
      <c r="C1" s="2"/>
      <c r="D1" s="2"/>
      <c r="E1" s="2"/>
      <c r="F1" s="2"/>
      <c r="G1" s="2"/>
      <c r="H1" s="2"/>
      <c r="I1" s="3"/>
    </row>
    <row r="3" spans="1:21" ht="19" thickBot="1" x14ac:dyDescent="0.2">
      <c r="A3" s="4" t="s">
        <v>1</v>
      </c>
      <c r="B3" s="5"/>
      <c r="C3" s="5"/>
      <c r="D3" s="5"/>
    </row>
    <row r="4" spans="1:21" ht="20" customHeight="1" thickBot="1" x14ac:dyDescent="0.2">
      <c r="A4" s="6" t="s">
        <v>2</v>
      </c>
      <c r="B4" s="7" t="s">
        <v>3</v>
      </c>
      <c r="C4" s="8" t="s">
        <v>4</v>
      </c>
      <c r="D4" s="8" t="s">
        <v>5</v>
      </c>
      <c r="E4" s="9" t="s">
        <v>6</v>
      </c>
      <c r="G4" s="10" t="s">
        <v>7</v>
      </c>
    </row>
    <row r="5" spans="1:21" ht="20" customHeight="1" x14ac:dyDescent="0.15">
      <c r="A5" s="11" t="s">
        <v>8</v>
      </c>
      <c r="B5" s="11" t="s">
        <v>9</v>
      </c>
      <c r="C5" s="12" t="str">
        <f>TRIM(CONCATENATE(B5,A5))</f>
        <v>ElisabethBRIDIER</v>
      </c>
      <c r="D5" s="13" t="s">
        <v>10</v>
      </c>
      <c r="E5" s="9">
        <v>70</v>
      </c>
      <c r="G5" s="14">
        <f>SMALL(Tableau31321[BRUT],1)</f>
        <v>57</v>
      </c>
      <c r="J5" s="15" t="s">
        <v>11</v>
      </c>
      <c r="K5" s="16"/>
      <c r="L5" s="17" t="s">
        <v>12</v>
      </c>
      <c r="M5" s="18" t="s">
        <v>13</v>
      </c>
    </row>
    <row r="6" spans="1:21" ht="20" customHeight="1" x14ac:dyDescent="0.15">
      <c r="A6" s="19" t="s">
        <v>14</v>
      </c>
      <c r="B6" s="20" t="s">
        <v>15</v>
      </c>
      <c r="C6" s="21" t="str">
        <f t="shared" ref="C6:C18" si="0">TRIM(CONCATENATE(B6,A6))</f>
        <v>Jean ClaudeCLUZEL</v>
      </c>
      <c r="D6" s="13" t="s">
        <v>16</v>
      </c>
      <c r="E6" s="9">
        <v>57</v>
      </c>
      <c r="G6" s="22">
        <f>SMALL(Tableau31321[BRUT],2)</f>
        <v>59</v>
      </c>
      <c r="J6" s="23" t="str">
        <f t="array" ref="J6">IFERROR(INDEX(A$6:A$109, MATCH(1, (D$6:D$109="F")*(E$6:E$109=L6)*(COUNTIF(J$5:J5,A$6:A$109)=0), 0)),"")</f>
        <v>VESCOVI</v>
      </c>
      <c r="K6" s="23" t="str">
        <f t="array" ref="K6">IFERROR(INDEX(B$6:B$109, MATCH(1, (D$6:D$109="F")*(E$6:E$109=L6)*(COUNTIF(L$5:L5,E$6:E$109)=0), 0)),"")</f>
        <v>Régine</v>
      </c>
      <c r="L6" s="24">
        <f t="array" ref="L6">IFERROR(SMALL(IF(D$6:D$109="F",E$6:E$109), ROW(A1)),"")</f>
        <v>65</v>
      </c>
      <c r="M6" s="25">
        <v>1</v>
      </c>
      <c r="O6" s="26" t="s">
        <v>17</v>
      </c>
      <c r="P6" s="27" t="s">
        <v>18</v>
      </c>
      <c r="Q6" s="28" t="s">
        <v>13</v>
      </c>
      <c r="S6" s="29" t="s">
        <v>17</v>
      </c>
      <c r="T6" s="30" t="s">
        <v>18</v>
      </c>
      <c r="U6" s="31" t="s">
        <v>13</v>
      </c>
    </row>
    <row r="7" spans="1:21" ht="20" customHeight="1" x14ac:dyDescent="0.15">
      <c r="A7" s="19" t="s">
        <v>19</v>
      </c>
      <c r="B7" s="20" t="s">
        <v>20</v>
      </c>
      <c r="C7" s="21" t="str">
        <f t="shared" si="0"/>
        <v>AlainJEANDREAU</v>
      </c>
      <c r="D7" s="13" t="s">
        <v>16</v>
      </c>
      <c r="E7" s="9">
        <v>59</v>
      </c>
      <c r="G7" s="22">
        <f>SMALL(Tableau31321[BRUT],3)</f>
        <v>60</v>
      </c>
      <c r="J7" s="32" t="str">
        <f t="array" ref="J7">IFERROR(INDEX(A$6:A$109, MATCH(1, (D$6:D$109="F")*(E$6:E$109=L7)*(COUNTIF(J$5:J6,A$6:A$109)=0), 0)),"")</f>
        <v>HEBERT</v>
      </c>
      <c r="K7" s="32" t="str">
        <f t="array" ref="K7">IFERROR(INDEX(B$6:B$109, MATCH(1, (D$6:D$109="F")*(E$6:E$109=L7)*(COUNTIF(K$5:K6,B$6:B$109)=0), 0)),"")</f>
        <v>Françoise</v>
      </c>
      <c r="L7" s="24">
        <f t="array" ref="L7">IFERROR(SMALL(IF((D$6:D$109="F")*(COUNTIF(L$5:L5,E$6:E$109)=0), E$6:E$109), ROW(A2)),"")</f>
        <v>67</v>
      </c>
      <c r="M7" s="25">
        <v>2</v>
      </c>
      <c r="O7" s="33" t="str">
        <f>A3</f>
        <v>RIOM</v>
      </c>
      <c r="P7" s="34">
        <f>SUM(G5:G7)</f>
        <v>176</v>
      </c>
      <c r="Q7" s="25">
        <f>RANK(P7, P$7:P$13, 1) + COUNTIF(P$7:P7, P7) - 1</f>
        <v>4</v>
      </c>
      <c r="S7" s="35" t="str">
        <f>INDEX(O$7:O$13, MATCH(ROW(A1), Q$7:Q$13, 0))</f>
        <v>GAZELEC CLERMONT</v>
      </c>
      <c r="T7" s="36">
        <f>INDEX(P$7:P$13, MATCH(ROW(A1), Q$7:Q$13, 0))</f>
        <v>173</v>
      </c>
      <c r="U7" s="25">
        <f>ROW(A1)</f>
        <v>1</v>
      </c>
    </row>
    <row r="8" spans="1:21" ht="20" customHeight="1" x14ac:dyDescent="0.15">
      <c r="A8" s="19" t="s">
        <v>21</v>
      </c>
      <c r="B8" s="20" t="s">
        <v>22</v>
      </c>
      <c r="C8" s="21" t="str">
        <f t="shared" si="0"/>
        <v>RolandJUHLIEN</v>
      </c>
      <c r="D8" s="13" t="s">
        <v>16</v>
      </c>
      <c r="E8" s="9">
        <v>60</v>
      </c>
      <c r="J8" s="32" t="str">
        <f t="array" ref="J8">IFERROR(INDEX(A$6:A$109, MATCH(1, (D$6:D$109="F")*(E$6:E$109=L8)*(COUNTIF(J$5:J7,A$6:A$109)=0), 0)),"")</f>
        <v>PERRIER</v>
      </c>
      <c r="K8" s="32" t="str">
        <f t="array" ref="K8">IFERROR(INDEX(B$6:B$109, MATCH(1, (D$6:D$109="F")*(E$6:E$109=L8)*(COUNTIF(K$5:K7,B$6:B$109)=0), 0)),"")</f>
        <v>Huguette</v>
      </c>
      <c r="L8" s="24">
        <f t="array" ref="L8">IFERROR(SMALL(IF((D$6:D$109="F")*(COUNTIF(L$5:L6,E$6:E$109)=0), E$6:E$109), ROW(A3)),"")</f>
        <v>71</v>
      </c>
      <c r="M8" s="25">
        <v>3</v>
      </c>
      <c r="O8" s="33" t="str">
        <f>A19</f>
        <v>GAZELEC CLERMONT</v>
      </c>
      <c r="P8" s="34">
        <f>SUM(G21:G23)</f>
        <v>173</v>
      </c>
      <c r="Q8" s="25">
        <f>RANK(P8, P$7:P$13, 1) + COUNTIF(P$7:P8, P8) - 1</f>
        <v>1</v>
      </c>
      <c r="S8" s="35" t="str">
        <f t="shared" ref="S8:S13" si="1">INDEX(O$7:O$13, MATCH(ROW(A2), Q$7:Q$13, 0))</f>
        <v>CHARADE</v>
      </c>
      <c r="T8" s="36">
        <f t="shared" ref="T8:T13" si="2">INDEX(P$7:P$13, MATCH(ROW(A2), Q$7:Q$13, 0))</f>
        <v>174</v>
      </c>
      <c r="U8" s="25">
        <f t="shared" ref="U8:U13" si="3">ROW(A2)</f>
        <v>2</v>
      </c>
    </row>
    <row r="9" spans="1:21" ht="20" customHeight="1" x14ac:dyDescent="0.15">
      <c r="A9" s="19" t="s">
        <v>23</v>
      </c>
      <c r="B9" s="19" t="s">
        <v>24</v>
      </c>
      <c r="C9" s="21" t="str">
        <f t="shared" si="0"/>
        <v>JoëlleKUCHCIK</v>
      </c>
      <c r="D9" s="13" t="s">
        <v>10</v>
      </c>
      <c r="E9" s="9">
        <v>78</v>
      </c>
      <c r="O9" s="33" t="str">
        <f>A32</f>
        <v>GAZELEC MOULINS/VICHY</v>
      </c>
      <c r="P9" s="34">
        <f>SUM(G34:G36)</f>
        <v>270</v>
      </c>
      <c r="Q9" s="25">
        <f>RANK(P9, P$7:P$13, 1) + COUNTIF(P$7:P9, P9) - 1</f>
        <v>6</v>
      </c>
      <c r="S9" s="35" t="str">
        <f t="shared" si="1"/>
        <v>VAL D'AUZON</v>
      </c>
      <c r="T9" s="36">
        <f t="shared" si="2"/>
        <v>175</v>
      </c>
      <c r="U9" s="25">
        <f t="shared" si="3"/>
        <v>3</v>
      </c>
    </row>
    <row r="10" spans="1:21" ht="20" customHeight="1" x14ac:dyDescent="0.15">
      <c r="A10" s="19" t="s">
        <v>25</v>
      </c>
      <c r="B10" s="20" t="s">
        <v>26</v>
      </c>
      <c r="C10" s="21" t="str">
        <f t="shared" si="0"/>
        <v>JackyMACHAJ</v>
      </c>
      <c r="D10" s="13" t="s">
        <v>16</v>
      </c>
      <c r="E10" s="9">
        <v>62</v>
      </c>
      <c r="J10" s="15" t="s">
        <v>27</v>
      </c>
      <c r="K10" s="16"/>
      <c r="L10" s="17" t="s">
        <v>12</v>
      </c>
      <c r="M10" s="18" t="s">
        <v>13</v>
      </c>
      <c r="O10" s="33" t="str">
        <f>A40</f>
        <v>VAL D'AUZON</v>
      </c>
      <c r="P10" s="34">
        <f>SUM(G42:G44)</f>
        <v>175</v>
      </c>
      <c r="Q10" s="25">
        <f>RANK(P10, P$7:P$13, 1) + COUNTIF(P$7:P10, P10) - 1</f>
        <v>3</v>
      </c>
      <c r="S10" s="35" t="str">
        <f t="shared" si="1"/>
        <v>RIOM</v>
      </c>
      <c r="T10" s="36">
        <f t="shared" si="2"/>
        <v>176</v>
      </c>
      <c r="U10" s="25">
        <f t="shared" si="3"/>
        <v>4</v>
      </c>
    </row>
    <row r="11" spans="1:21" ht="20" customHeight="1" x14ac:dyDescent="0.15">
      <c r="A11" s="19" t="s">
        <v>28</v>
      </c>
      <c r="B11" s="20" t="s">
        <v>29</v>
      </c>
      <c r="C11" s="37" t="str">
        <f t="shared" si="0"/>
        <v>ChristianMOULIN</v>
      </c>
      <c r="D11" s="13" t="s">
        <v>16</v>
      </c>
      <c r="E11" s="9">
        <v>60</v>
      </c>
      <c r="J11" s="38" t="str">
        <f t="array" ref="J11">IFERROR(INDEX(A$6:A$109, MATCH(1, (D$6:D$109="M")*(E$6:E$109=L11)*(COUNTIF(J$10:J10,A$6:A$109)=0), 0)),"")</f>
        <v>RODDE</v>
      </c>
      <c r="K11" s="38" t="str">
        <f t="array" ref="K11">IFERROR(INDEX(B$6:B$109, MATCH(1, (D$6:D$109="M")*(E$6:E$109=L11)*(COUNTIF(L$10:L10,E$6:E$109)=0), 0)),"")</f>
        <v>Jean Louis</v>
      </c>
      <c r="L11" s="39">
        <f t="array" ref="L11">IFERROR(SMALL(IF(D$6:D$109="M",E$6:E$109), ROW(A1)),"")</f>
        <v>53</v>
      </c>
      <c r="M11" s="40">
        <v>1</v>
      </c>
      <c r="O11" s="33" t="str">
        <f>A56</f>
        <v>CHARADE</v>
      </c>
      <c r="P11" s="34">
        <f>SUM(G58:G60)</f>
        <v>174</v>
      </c>
      <c r="Q11" s="25">
        <f>RANK(P11, P$7:P$13, 1) + COUNTIF(P$7:P11, P11) - 1</f>
        <v>2</v>
      </c>
      <c r="S11" s="35" t="str">
        <f>INDEX(O$7:O$13, MATCH(ROW(A5), Q$7:Q$13, 0))</f>
        <v>MAURIAC</v>
      </c>
      <c r="T11" s="36">
        <f>INDEX(P$7:P$13, MATCH(ROW(A5), Q$7:Q$13, 0))</f>
        <v>185</v>
      </c>
      <c r="U11" s="25">
        <f>ROW(A5)</f>
        <v>5</v>
      </c>
    </row>
    <row r="12" spans="1:21" ht="20" customHeight="1" x14ac:dyDescent="0.15">
      <c r="A12" s="19" t="s">
        <v>30</v>
      </c>
      <c r="B12" s="41" t="s">
        <v>26</v>
      </c>
      <c r="C12" s="37" t="str">
        <f t="shared" si="0"/>
        <v>JackyPEGEON</v>
      </c>
      <c r="D12" s="13" t="s">
        <v>16</v>
      </c>
      <c r="E12" s="9">
        <v>73</v>
      </c>
      <c r="J12" s="38" t="str">
        <f t="array" ref="J12">IFERROR(INDEX(A$6:A$109, MATCH(1, (D$6:D$109="M")*(E$6:E$109=L12)*(COUNTIF(J$10:J11,A$6:A$109)=0), 0)),"")</f>
        <v>BOURGIER</v>
      </c>
      <c r="K12" s="38" t="str">
        <f t="array" ref="K12">IFERROR(INDEX(B$6:B$109, MATCH(1, (D$6:D$109="M")*(E$6:E$109=L12)*(COUNTIF(K$10:K11,B$6:B$109)=0), 0)),"")</f>
        <v>Robert</v>
      </c>
      <c r="L12" s="39">
        <f t="array" ref="L12">IFERROR(SMALL(IF(D$6:D$109="M",E$6:E$109), ROW(A2)),"")</f>
        <v>56</v>
      </c>
      <c r="M12" s="40">
        <v>2</v>
      </c>
      <c r="O12" s="33" t="str">
        <f>A69</f>
        <v>MAURIAC</v>
      </c>
      <c r="P12" s="34">
        <f>SUM(G71:G73)</f>
        <v>185</v>
      </c>
      <c r="Q12" s="25">
        <f>RANK(P12, P$7:P$13, 1) + COUNTIF(P$7:P12, P12) - 1</f>
        <v>5</v>
      </c>
      <c r="S12" s="35" t="str">
        <f t="shared" ref="S12:S17" si="4">INDEX(O$7:O$13, MATCH(ROW(A6), Q$7:Q$13, 0))</f>
        <v>GAZELEC MOULINS/VICHY</v>
      </c>
      <c r="T12" s="36">
        <f t="shared" ref="T12:T17" si="5">INDEX(P$7:P$13, MATCH(ROW(A6), Q$7:Q$13, 0))</f>
        <v>270</v>
      </c>
      <c r="U12" s="25">
        <f t="shared" ref="U12:U17" si="6">ROW(A6)</f>
        <v>6</v>
      </c>
    </row>
    <row r="13" spans="1:21" ht="20" customHeight="1" x14ac:dyDescent="0.15">
      <c r="A13" s="19" t="s">
        <v>31</v>
      </c>
      <c r="B13" s="19" t="s">
        <v>32</v>
      </c>
      <c r="C13" s="37" t="str">
        <f t="shared" si="0"/>
        <v>AnnieROSSI</v>
      </c>
      <c r="D13" s="13" t="s">
        <v>10</v>
      </c>
      <c r="E13" s="9">
        <v>77</v>
      </c>
      <c r="J13" s="38" t="str">
        <f t="array" ref="J13">IFERROR(INDEX(A$6:A$109, MATCH(1, (D$6:D$109="M")*(E$6:E$109=L13)*(COUNTIF(J$10:J12,A$6:A$109)=0), 0)),"")</f>
        <v>JOSSIER</v>
      </c>
      <c r="K13" s="38" t="str">
        <f t="array" ref="K13">IFERROR(INDEX(B$6:B$109, MATCH(1, (D$6:D$109="M")*(E$6:E$109=L13)*(COUNTIF(K$10:K12,B$6:B$109)=0), 0)),"")</f>
        <v>Gilles</v>
      </c>
      <c r="L13" s="39">
        <f t="array" ref="L13">IFERROR(SMALL(IF(D$6:D$109="M",E$6:E$109), ROW(A3)),"")</f>
        <v>56</v>
      </c>
      <c r="M13" s="40">
        <v>3</v>
      </c>
      <c r="O13" s="42" t="str">
        <f>A82</f>
        <v>MONTPENSIER</v>
      </c>
      <c r="P13" s="43">
        <f>SUM(G84:G86)</f>
        <v>270</v>
      </c>
      <c r="Q13" s="25">
        <f>RANK(P13, P$7:P$13, 1) + COUNTIF(P$7:P13, P13) - 1</f>
        <v>7</v>
      </c>
      <c r="S13" s="35" t="str">
        <f t="shared" si="4"/>
        <v>MONTPENSIER</v>
      </c>
      <c r="T13" s="36">
        <f t="shared" si="5"/>
        <v>270</v>
      </c>
      <c r="U13" s="25">
        <f t="shared" si="6"/>
        <v>7</v>
      </c>
    </row>
    <row r="14" spans="1:21" ht="20" customHeight="1" x14ac:dyDescent="0.15">
      <c r="A14" s="44"/>
      <c r="B14" s="44"/>
      <c r="C14" s="21"/>
      <c r="D14" s="44"/>
      <c r="E14" s="44"/>
    </row>
    <row r="15" spans="1:21" ht="20" customHeight="1" x14ac:dyDescent="0.15">
      <c r="A15" s="44"/>
      <c r="B15" s="44"/>
      <c r="C15" s="21"/>
      <c r="D15" s="44"/>
      <c r="E15" s="44"/>
    </row>
    <row r="16" spans="1:21" ht="20" customHeight="1" x14ac:dyDescent="0.15">
      <c r="A16" s="44"/>
      <c r="B16" s="44"/>
      <c r="C16" s="21"/>
      <c r="D16" s="44"/>
      <c r="E16" s="44"/>
      <c r="J16" s="45" t="s">
        <v>33</v>
      </c>
      <c r="K16" s="46"/>
      <c r="L16" s="47" t="s">
        <v>34</v>
      </c>
      <c r="M16" s="48" t="s">
        <v>35</v>
      </c>
    </row>
    <row r="17" spans="1:13" ht="20" customHeight="1" x14ac:dyDescent="0.15">
      <c r="A17" s="44"/>
      <c r="B17" s="44"/>
      <c r="C17" s="21"/>
      <c r="D17" s="44"/>
      <c r="E17" s="44"/>
      <c r="J17" s="49" t="s">
        <v>8</v>
      </c>
      <c r="K17" s="49" t="s">
        <v>9</v>
      </c>
      <c r="L17" s="50" t="s">
        <v>36</v>
      </c>
      <c r="M17" s="44"/>
    </row>
    <row r="18" spans="1:13" ht="20" customHeight="1" x14ac:dyDescent="0.15">
      <c r="A18" s="44"/>
      <c r="B18" s="44"/>
      <c r="C18" s="21" t="str">
        <f t="shared" ref="C18:C30" si="7">TRIM(CONCATENATE(B18,A18))</f>
        <v/>
      </c>
      <c r="D18" s="44"/>
      <c r="E18" s="44"/>
    </row>
    <row r="19" spans="1:13" ht="20" customHeight="1" x14ac:dyDescent="0.15">
      <c r="A19" s="51" t="s">
        <v>37</v>
      </c>
      <c r="B19" s="52"/>
      <c r="C19" s="52"/>
      <c r="D19" s="52"/>
      <c r="J19" s="45" t="s">
        <v>38</v>
      </c>
      <c r="K19" s="46"/>
      <c r="L19" s="47" t="s">
        <v>34</v>
      </c>
      <c r="M19" s="53" t="s">
        <v>35</v>
      </c>
    </row>
    <row r="20" spans="1:13" ht="20" customHeight="1" thickBot="1" x14ac:dyDescent="0.2">
      <c r="A20" s="6" t="s">
        <v>2</v>
      </c>
      <c r="B20" s="7" t="s">
        <v>3</v>
      </c>
      <c r="C20" s="8" t="s">
        <v>4</v>
      </c>
      <c r="D20" s="8" t="s">
        <v>5</v>
      </c>
      <c r="E20" s="9" t="s">
        <v>6</v>
      </c>
      <c r="G20" s="10" t="s">
        <v>7</v>
      </c>
      <c r="J20" s="38" t="s">
        <v>21</v>
      </c>
      <c r="K20" s="38" t="s">
        <v>22</v>
      </c>
      <c r="L20" s="34" t="s">
        <v>39</v>
      </c>
      <c r="M20" s="54"/>
    </row>
    <row r="21" spans="1:13" ht="20" customHeight="1" x14ac:dyDescent="0.15">
      <c r="A21" s="55" t="s">
        <v>40</v>
      </c>
      <c r="B21" s="20" t="s">
        <v>41</v>
      </c>
      <c r="C21" s="21" t="str">
        <f t="shared" ref="C21:C86" si="8">TRIM(CONCATENATE(B21,A21))</f>
        <v>RobertBOURGIER</v>
      </c>
      <c r="D21" s="13" t="s">
        <v>16</v>
      </c>
      <c r="E21" s="9">
        <v>56</v>
      </c>
      <c r="G21" s="22">
        <f>SMALL(Tableau41422[BRUT],1)</f>
        <v>56</v>
      </c>
    </row>
    <row r="22" spans="1:13" ht="20" customHeight="1" x14ac:dyDescent="0.15">
      <c r="A22" s="55" t="s">
        <v>42</v>
      </c>
      <c r="B22" s="20" t="s">
        <v>43</v>
      </c>
      <c r="C22" s="21" t="str">
        <f t="shared" si="8"/>
        <v>GérardCAMBET</v>
      </c>
      <c r="D22" s="13" t="s">
        <v>16</v>
      </c>
      <c r="E22" s="9">
        <v>60</v>
      </c>
      <c r="G22" s="22">
        <f>SMALL(Tableau41422[BRUT],2)</f>
        <v>57</v>
      </c>
    </row>
    <row r="23" spans="1:13" ht="20" customHeight="1" x14ac:dyDescent="0.15">
      <c r="A23" s="55" t="s">
        <v>44</v>
      </c>
      <c r="B23" s="20" t="s">
        <v>45</v>
      </c>
      <c r="C23" s="21" t="str">
        <f t="shared" si="8"/>
        <v>SergeFONTANON</v>
      </c>
      <c r="D23" s="13" t="s">
        <v>16</v>
      </c>
      <c r="E23" s="9">
        <v>70</v>
      </c>
      <c r="G23" s="22">
        <f>SMALL(Tableau41422[BRUT],3)</f>
        <v>60</v>
      </c>
    </row>
    <row r="24" spans="1:13" ht="20" customHeight="1" x14ac:dyDescent="0.15">
      <c r="A24" s="55" t="s">
        <v>46</v>
      </c>
      <c r="B24" s="20" t="s">
        <v>47</v>
      </c>
      <c r="C24" s="37" t="str">
        <f t="shared" si="8"/>
        <v>GillesFROMAGE</v>
      </c>
      <c r="D24" s="13" t="s">
        <v>16</v>
      </c>
      <c r="E24" s="9">
        <v>76</v>
      </c>
    </row>
    <row r="25" spans="1:13" ht="20" customHeight="1" x14ac:dyDescent="0.15">
      <c r="A25" s="55" t="s">
        <v>48</v>
      </c>
      <c r="B25" s="20" t="s">
        <v>49</v>
      </c>
      <c r="C25" s="37" t="str">
        <f t="shared" si="8"/>
        <v>Jean MarcHESEL</v>
      </c>
      <c r="D25" s="13" t="s">
        <v>16</v>
      </c>
      <c r="E25" s="9">
        <v>64</v>
      </c>
    </row>
    <row r="26" spans="1:13" ht="20" customHeight="1" x14ac:dyDescent="0.15">
      <c r="A26" s="55" t="s">
        <v>50</v>
      </c>
      <c r="B26" s="20" t="s">
        <v>47</v>
      </c>
      <c r="C26" s="37" t="str">
        <f t="shared" si="8"/>
        <v>GillesVESCOVI</v>
      </c>
      <c r="D26" s="13" t="s">
        <v>16</v>
      </c>
      <c r="E26" s="9">
        <v>57</v>
      </c>
    </row>
    <row r="27" spans="1:13" ht="20" customHeight="1" x14ac:dyDescent="0.15">
      <c r="A27" s="55" t="s">
        <v>50</v>
      </c>
      <c r="B27" s="55" t="s">
        <v>51</v>
      </c>
      <c r="C27" s="37" t="str">
        <f t="shared" si="8"/>
        <v>RégineVESCOVI</v>
      </c>
      <c r="D27" s="13" t="s">
        <v>10</v>
      </c>
      <c r="E27" s="9">
        <v>65</v>
      </c>
    </row>
    <row r="28" spans="1:13" ht="20" customHeight="1" x14ac:dyDescent="0.15">
      <c r="A28" s="44"/>
      <c r="B28" s="44"/>
      <c r="C28" s="21" t="str">
        <f t="shared" si="8"/>
        <v/>
      </c>
      <c r="D28" s="44"/>
      <c r="E28" s="44"/>
    </row>
    <row r="29" spans="1:13" ht="20" customHeight="1" x14ac:dyDescent="0.15">
      <c r="A29" s="44"/>
      <c r="B29" s="44"/>
      <c r="C29" s="21" t="str">
        <f t="shared" si="8"/>
        <v/>
      </c>
      <c r="D29" s="44"/>
      <c r="E29" s="44"/>
    </row>
    <row r="30" spans="1:13" ht="20" customHeight="1" x14ac:dyDescent="0.15">
      <c r="A30" s="44"/>
      <c r="B30" s="44"/>
      <c r="C30" s="21" t="str">
        <f t="shared" si="8"/>
        <v/>
      </c>
      <c r="D30" s="44"/>
      <c r="E30" s="44"/>
    </row>
    <row r="31" spans="1:13" ht="20" customHeight="1" x14ac:dyDescent="0.15">
      <c r="A31" s="44"/>
      <c r="B31" s="44"/>
      <c r="C31" s="21" t="str">
        <f t="shared" si="8"/>
        <v/>
      </c>
      <c r="D31" s="44"/>
      <c r="E31" s="44"/>
    </row>
    <row r="32" spans="1:13" ht="20" customHeight="1" x14ac:dyDescent="0.15">
      <c r="A32" s="56" t="s">
        <v>52</v>
      </c>
      <c r="B32" s="57"/>
      <c r="C32" s="57"/>
      <c r="D32" s="57"/>
    </row>
    <row r="33" spans="1:7" ht="20" customHeight="1" thickBot="1" x14ac:dyDescent="0.2">
      <c r="A33" s="6" t="s">
        <v>2</v>
      </c>
      <c r="B33" s="7" t="s">
        <v>3</v>
      </c>
      <c r="C33" s="8" t="s">
        <v>4</v>
      </c>
      <c r="D33" s="8" t="s">
        <v>5</v>
      </c>
      <c r="E33" s="9" t="s">
        <v>6</v>
      </c>
      <c r="G33" s="58" t="s">
        <v>7</v>
      </c>
    </row>
    <row r="34" spans="1:7" ht="20" customHeight="1" x14ac:dyDescent="0.15">
      <c r="A34" s="59"/>
      <c r="B34" s="60"/>
      <c r="C34" s="21" t="str">
        <f t="shared" si="8"/>
        <v/>
      </c>
      <c r="D34" s="13"/>
      <c r="E34" s="61">
        <v>90</v>
      </c>
      <c r="G34" s="22">
        <f>SMALL(Tableau51523[BRUT],1)</f>
        <v>90</v>
      </c>
    </row>
    <row r="35" spans="1:7" ht="20" customHeight="1" x14ac:dyDescent="0.15">
      <c r="A35" s="59"/>
      <c r="B35" s="60"/>
      <c r="C35" s="21" t="str">
        <f t="shared" si="8"/>
        <v/>
      </c>
      <c r="D35" s="13"/>
      <c r="E35" s="62">
        <v>90</v>
      </c>
      <c r="G35" s="14">
        <f>SMALL(Tableau51523[BRUT],2)</f>
        <v>90</v>
      </c>
    </row>
    <row r="36" spans="1:7" ht="20" customHeight="1" x14ac:dyDescent="0.15">
      <c r="A36" s="63"/>
      <c r="B36" s="64"/>
      <c r="C36" s="21" t="str">
        <f t="shared" si="8"/>
        <v/>
      </c>
      <c r="D36" s="13"/>
      <c r="E36" s="62">
        <v>90</v>
      </c>
      <c r="G36" s="14">
        <f>SMALL(Tableau51523[BRUT],3)</f>
        <v>90</v>
      </c>
    </row>
    <row r="37" spans="1:7" ht="20" customHeight="1" x14ac:dyDescent="0.15">
      <c r="A37" s="63"/>
      <c r="B37" s="64"/>
      <c r="C37" s="21" t="str">
        <f t="shared" si="8"/>
        <v/>
      </c>
      <c r="D37" s="13"/>
      <c r="E37" s="62">
        <v>90</v>
      </c>
    </row>
    <row r="38" spans="1:7" ht="20" customHeight="1" x14ac:dyDescent="0.15">
      <c r="A38" s="44"/>
      <c r="B38" s="44"/>
      <c r="C38" s="21" t="str">
        <f t="shared" si="8"/>
        <v/>
      </c>
      <c r="D38" s="44"/>
      <c r="E38" s="44"/>
    </row>
    <row r="39" spans="1:7" ht="20" customHeight="1" x14ac:dyDescent="0.15">
      <c r="A39" s="44"/>
      <c r="B39" s="44"/>
      <c r="C39" s="21" t="str">
        <f t="shared" si="8"/>
        <v/>
      </c>
      <c r="D39" s="44"/>
      <c r="E39" s="44"/>
    </row>
    <row r="40" spans="1:7" ht="20" customHeight="1" thickBot="1" x14ac:dyDescent="0.2">
      <c r="A40" s="65" t="s">
        <v>53</v>
      </c>
      <c r="B40" s="66"/>
      <c r="C40" s="66"/>
      <c r="D40" s="66"/>
    </row>
    <row r="41" spans="1:7" ht="20" customHeight="1" thickBot="1" x14ac:dyDescent="0.2">
      <c r="A41" s="6" t="s">
        <v>2</v>
      </c>
      <c r="B41" s="7" t="s">
        <v>3</v>
      </c>
      <c r="C41" s="8" t="s">
        <v>4</v>
      </c>
      <c r="D41" s="8" t="s">
        <v>5</v>
      </c>
      <c r="E41" s="9" t="s">
        <v>6</v>
      </c>
      <c r="G41" s="10" t="s">
        <v>7</v>
      </c>
    </row>
    <row r="42" spans="1:7" ht="20" customHeight="1" x14ac:dyDescent="0.15">
      <c r="A42" s="67" t="s">
        <v>54</v>
      </c>
      <c r="B42" s="68" t="s">
        <v>55</v>
      </c>
      <c r="C42" s="21" t="str">
        <f t="shared" si="8"/>
        <v>JacquesANAVOISARD</v>
      </c>
      <c r="D42" s="13" t="s">
        <v>16</v>
      </c>
      <c r="E42" s="9">
        <v>70</v>
      </c>
      <c r="G42" s="14">
        <f>SMALL(Tableau61624[BRUT],1)</f>
        <v>57</v>
      </c>
    </row>
    <row r="43" spans="1:7" ht="20" customHeight="1" x14ac:dyDescent="0.15">
      <c r="A43" s="67" t="s">
        <v>56</v>
      </c>
      <c r="B43" s="68" t="s">
        <v>41</v>
      </c>
      <c r="C43" s="21" t="str">
        <f t="shared" si="8"/>
        <v>RobertBRUNEL</v>
      </c>
      <c r="D43" s="13" t="s">
        <v>16</v>
      </c>
      <c r="E43" s="9">
        <v>57</v>
      </c>
      <c r="G43" s="14">
        <f>SMALL(Tableau61624[BRUT],2)</f>
        <v>59</v>
      </c>
    </row>
    <row r="44" spans="1:7" ht="20" customHeight="1" x14ac:dyDescent="0.15">
      <c r="A44" s="67" t="s">
        <v>57</v>
      </c>
      <c r="B44" s="67" t="s">
        <v>58</v>
      </c>
      <c r="C44" s="37" t="str">
        <f t="shared" si="8"/>
        <v>MichelleCIBERT GOTHON</v>
      </c>
      <c r="D44" s="13" t="s">
        <v>10</v>
      </c>
      <c r="E44" s="9">
        <v>78</v>
      </c>
      <c r="G44" s="14">
        <f>SMALL(Tableau61624[BRUT],3)</f>
        <v>59</v>
      </c>
    </row>
    <row r="45" spans="1:7" ht="20" customHeight="1" x14ac:dyDescent="0.15">
      <c r="A45" s="67" t="s">
        <v>59</v>
      </c>
      <c r="B45" s="68" t="s">
        <v>60</v>
      </c>
      <c r="C45" s="37" t="str">
        <f t="shared" si="8"/>
        <v>PhilippeCUVIER</v>
      </c>
      <c r="D45" s="13" t="s">
        <v>16</v>
      </c>
      <c r="E45" s="9">
        <v>59</v>
      </c>
    </row>
    <row r="46" spans="1:7" ht="20" customHeight="1" x14ac:dyDescent="0.15">
      <c r="A46" s="67" t="s">
        <v>61</v>
      </c>
      <c r="B46" s="68" t="s">
        <v>62</v>
      </c>
      <c r="C46" s="21" t="str">
        <f t="shared" si="8"/>
        <v>Jean-MichelFAURIE</v>
      </c>
      <c r="D46" s="13" t="s">
        <v>16</v>
      </c>
      <c r="E46" s="9">
        <v>67</v>
      </c>
    </row>
    <row r="47" spans="1:7" ht="20" customHeight="1" x14ac:dyDescent="0.15">
      <c r="A47" s="67" t="s">
        <v>63</v>
      </c>
      <c r="B47" s="68" t="s">
        <v>64</v>
      </c>
      <c r="C47" s="21" t="str">
        <f t="shared" si="8"/>
        <v>BrunoFLEURY</v>
      </c>
      <c r="D47" s="13" t="s">
        <v>16</v>
      </c>
      <c r="E47" s="9">
        <v>63</v>
      </c>
    </row>
    <row r="48" spans="1:7" ht="20" customHeight="1" x14ac:dyDescent="0.15">
      <c r="A48" s="67" t="s">
        <v>65</v>
      </c>
      <c r="B48" s="68" t="s">
        <v>60</v>
      </c>
      <c r="C48" s="21" t="str">
        <f t="shared" si="8"/>
        <v>PhilippeFOURNIER</v>
      </c>
      <c r="D48" s="13" t="s">
        <v>16</v>
      </c>
      <c r="E48" s="9">
        <v>59</v>
      </c>
    </row>
    <row r="49" spans="1:7" ht="20" customHeight="1" x14ac:dyDescent="0.15">
      <c r="A49" s="67" t="s">
        <v>66</v>
      </c>
      <c r="B49" s="68" t="s">
        <v>67</v>
      </c>
      <c r="C49" s="21" t="str">
        <f t="shared" si="8"/>
        <v>ClaudeMERCIER</v>
      </c>
      <c r="D49" s="13" t="s">
        <v>16</v>
      </c>
      <c r="E49" s="9">
        <v>64</v>
      </c>
    </row>
    <row r="50" spans="1:7" ht="20" customHeight="1" x14ac:dyDescent="0.15">
      <c r="A50" s="67" t="s">
        <v>68</v>
      </c>
      <c r="B50" s="68" t="s">
        <v>69</v>
      </c>
      <c r="C50" s="21" t="str">
        <f t="shared" si="8"/>
        <v>Jean PierreMOUTREUX</v>
      </c>
      <c r="D50" s="13" t="s">
        <v>16</v>
      </c>
      <c r="E50" s="9">
        <v>73</v>
      </c>
    </row>
    <row r="51" spans="1:7" ht="20" customHeight="1" x14ac:dyDescent="0.15">
      <c r="A51" s="67" t="s">
        <v>70</v>
      </c>
      <c r="B51" s="68" t="s">
        <v>71</v>
      </c>
      <c r="C51" s="21" t="str">
        <f t="shared" si="8"/>
        <v>DanielPIERROT</v>
      </c>
      <c r="D51" s="13" t="s">
        <v>16</v>
      </c>
      <c r="E51" s="9">
        <v>60</v>
      </c>
    </row>
    <row r="52" spans="1:7" ht="20" customHeight="1" x14ac:dyDescent="0.15">
      <c r="A52" s="67" t="s">
        <v>72</v>
      </c>
      <c r="B52" s="68" t="s">
        <v>71</v>
      </c>
      <c r="C52" s="37" t="str">
        <f>TRIM(CONCATENATE(B52,A52))</f>
        <v>DanielVEDEL</v>
      </c>
      <c r="D52" s="13" t="s">
        <v>16</v>
      </c>
      <c r="E52" s="9">
        <v>68</v>
      </c>
    </row>
    <row r="53" spans="1:7" ht="20" customHeight="1" x14ac:dyDescent="0.15">
      <c r="A53" s="44"/>
      <c r="B53" s="44"/>
      <c r="C53" s="21" t="str">
        <f t="shared" ref="C53" si="9">TRIM(CONCATENATE(B53,A53))</f>
        <v/>
      </c>
      <c r="D53" s="44"/>
      <c r="E53" s="44"/>
    </row>
    <row r="54" spans="1:7" ht="20" customHeight="1" x14ac:dyDescent="0.15">
      <c r="A54" s="44"/>
      <c r="B54" s="44"/>
      <c r="C54" s="21" t="str">
        <f t="shared" si="8"/>
        <v/>
      </c>
      <c r="D54" s="44"/>
      <c r="E54" s="44"/>
    </row>
    <row r="55" spans="1:7" ht="20" customHeight="1" x14ac:dyDescent="0.15">
      <c r="A55" s="44"/>
      <c r="B55" s="44"/>
      <c r="C55" s="21" t="str">
        <f t="shared" si="8"/>
        <v/>
      </c>
      <c r="D55" s="44"/>
      <c r="E55" s="44"/>
    </row>
    <row r="56" spans="1:7" ht="20" customHeight="1" thickBot="1" x14ac:dyDescent="0.2">
      <c r="A56" s="69" t="s">
        <v>73</v>
      </c>
      <c r="B56" s="70"/>
      <c r="C56" s="70"/>
      <c r="D56" s="70"/>
    </row>
    <row r="57" spans="1:7" ht="20" customHeight="1" thickBot="1" x14ac:dyDescent="0.2">
      <c r="A57" s="6" t="s">
        <v>2</v>
      </c>
      <c r="B57" s="7" t="s">
        <v>3</v>
      </c>
      <c r="C57" s="8" t="s">
        <v>4</v>
      </c>
      <c r="D57" s="8" t="s">
        <v>5</v>
      </c>
      <c r="E57" s="9" t="s">
        <v>6</v>
      </c>
      <c r="G57" s="10" t="s">
        <v>7</v>
      </c>
    </row>
    <row r="58" spans="1:7" ht="20" customHeight="1" x14ac:dyDescent="0.15">
      <c r="A58" s="71" t="s">
        <v>74</v>
      </c>
      <c r="B58" s="72" t="s">
        <v>75</v>
      </c>
      <c r="C58" s="21" t="str">
        <f t="shared" si="8"/>
        <v>HervéGAILLARD</v>
      </c>
      <c r="D58" s="13" t="s">
        <v>16</v>
      </c>
      <c r="E58" s="9">
        <v>60</v>
      </c>
      <c r="G58" s="14">
        <f>SMALL(Tableau71725[BRUT],1)</f>
        <v>56</v>
      </c>
    </row>
    <row r="59" spans="1:7" ht="20" customHeight="1" x14ac:dyDescent="0.15">
      <c r="A59" s="71" t="s">
        <v>76</v>
      </c>
      <c r="B59" s="72" t="s">
        <v>77</v>
      </c>
      <c r="C59" s="21" t="str">
        <f t="shared" si="8"/>
        <v>MarcGRAVELIN</v>
      </c>
      <c r="D59" s="13" t="s">
        <v>16</v>
      </c>
      <c r="E59" s="9">
        <v>74</v>
      </c>
      <c r="G59" s="14">
        <f>SMALL(Tableau71725[BRUT],2)</f>
        <v>58</v>
      </c>
    </row>
    <row r="60" spans="1:7" ht="20" customHeight="1" x14ac:dyDescent="0.15">
      <c r="A60" s="71" t="s">
        <v>78</v>
      </c>
      <c r="B60" s="72" t="s">
        <v>47</v>
      </c>
      <c r="C60" s="21" t="str">
        <f t="shared" si="8"/>
        <v>GillesJOSSIER</v>
      </c>
      <c r="D60" s="13" t="s">
        <v>16</v>
      </c>
      <c r="E60" s="9">
        <v>56</v>
      </c>
      <c r="G60" s="14">
        <f>SMALL(Tableau71725[BRUT],3)</f>
        <v>60</v>
      </c>
    </row>
    <row r="61" spans="1:7" ht="20" customHeight="1" x14ac:dyDescent="0.15">
      <c r="A61" s="71" t="s">
        <v>79</v>
      </c>
      <c r="B61" s="72" t="s">
        <v>80</v>
      </c>
      <c r="C61" s="21" t="str">
        <f t="shared" si="8"/>
        <v>JeanLOUBAT</v>
      </c>
      <c r="D61" s="13" t="s">
        <v>16</v>
      </c>
      <c r="E61" s="9">
        <v>67</v>
      </c>
    </row>
    <row r="62" spans="1:7" ht="20" customHeight="1" x14ac:dyDescent="0.15">
      <c r="A62" s="71" t="s">
        <v>81</v>
      </c>
      <c r="B62" s="71" t="s">
        <v>9</v>
      </c>
      <c r="C62" s="37" t="str">
        <f t="shared" si="8"/>
        <v>ElisabethMEYNIAL</v>
      </c>
      <c r="D62" s="13" t="s">
        <v>10</v>
      </c>
      <c r="E62" s="9">
        <v>70</v>
      </c>
    </row>
    <row r="63" spans="1:7" ht="20" customHeight="1" x14ac:dyDescent="0.15">
      <c r="A63" s="71" t="s">
        <v>82</v>
      </c>
      <c r="B63" s="71" t="s">
        <v>83</v>
      </c>
      <c r="C63" s="37" t="str">
        <f t="shared" si="8"/>
        <v>HuguettePERRIER</v>
      </c>
      <c r="D63" s="13" t="s">
        <v>10</v>
      </c>
      <c r="E63" s="9">
        <v>71</v>
      </c>
    </row>
    <row r="64" spans="1:7" ht="20" customHeight="1" x14ac:dyDescent="0.15">
      <c r="A64" s="71" t="s">
        <v>82</v>
      </c>
      <c r="B64" s="72" t="s">
        <v>45</v>
      </c>
      <c r="C64" s="21" t="str">
        <f t="shared" si="8"/>
        <v>SergePERRIER</v>
      </c>
      <c r="D64" s="13" t="s">
        <v>16</v>
      </c>
      <c r="E64" s="9">
        <v>58</v>
      </c>
    </row>
    <row r="65" spans="1:7" ht="20" customHeight="1" x14ac:dyDescent="0.15">
      <c r="A65" s="44"/>
      <c r="B65" s="44"/>
      <c r="C65" s="21" t="str">
        <f t="shared" si="8"/>
        <v/>
      </c>
      <c r="D65" s="44"/>
      <c r="E65" s="73"/>
    </row>
    <row r="66" spans="1:7" ht="20" customHeight="1" x14ac:dyDescent="0.15">
      <c r="A66" s="44"/>
      <c r="B66" s="44"/>
      <c r="C66" s="21" t="str">
        <f t="shared" si="8"/>
        <v/>
      </c>
      <c r="D66" s="44"/>
      <c r="E66" s="73"/>
    </row>
    <row r="67" spans="1:7" ht="20" customHeight="1" x14ac:dyDescent="0.15">
      <c r="A67" s="44"/>
      <c r="B67" s="44"/>
      <c r="C67" s="21" t="str">
        <f t="shared" si="8"/>
        <v/>
      </c>
      <c r="D67" s="44"/>
      <c r="E67" s="73"/>
    </row>
    <row r="68" spans="1:7" ht="20" customHeight="1" x14ac:dyDescent="0.15">
      <c r="A68" s="44"/>
      <c r="B68" s="44"/>
      <c r="C68" s="21" t="str">
        <f t="shared" si="8"/>
        <v/>
      </c>
      <c r="D68" s="44"/>
      <c r="E68" s="44"/>
    </row>
    <row r="69" spans="1:7" ht="20" customHeight="1" thickBot="1" x14ac:dyDescent="0.2">
      <c r="A69" s="74" t="s">
        <v>84</v>
      </c>
      <c r="B69" s="75"/>
      <c r="C69" s="75"/>
      <c r="D69" s="75"/>
    </row>
    <row r="70" spans="1:7" ht="20" customHeight="1" thickBot="1" x14ac:dyDescent="0.2">
      <c r="A70" s="76" t="s">
        <v>2</v>
      </c>
      <c r="B70" s="7" t="s">
        <v>3</v>
      </c>
      <c r="C70" s="8" t="s">
        <v>4</v>
      </c>
      <c r="D70" s="8" t="s">
        <v>5</v>
      </c>
      <c r="E70" s="9" t="s">
        <v>6</v>
      </c>
      <c r="G70" s="10" t="s">
        <v>7</v>
      </c>
    </row>
    <row r="71" spans="1:7" ht="19.25" customHeight="1" x14ac:dyDescent="0.15">
      <c r="A71" s="77" t="s">
        <v>85</v>
      </c>
      <c r="B71" s="78" t="s">
        <v>86</v>
      </c>
      <c r="C71" s="21" t="str">
        <f t="shared" si="8"/>
        <v>DidierBENAZECH</v>
      </c>
      <c r="D71" s="13" t="s">
        <v>16</v>
      </c>
      <c r="E71" s="9">
        <v>65</v>
      </c>
      <c r="G71" s="14">
        <f>SMALL(Tableau81826[BRUT],1)</f>
        <v>53</v>
      </c>
    </row>
    <row r="72" spans="1:7" ht="19.25" customHeight="1" x14ac:dyDescent="0.15">
      <c r="A72" s="77" t="s">
        <v>87</v>
      </c>
      <c r="B72" s="77" t="s">
        <v>88</v>
      </c>
      <c r="C72" s="21" t="str">
        <f t="shared" si="8"/>
        <v>FrançoiseHEBERT</v>
      </c>
      <c r="D72" s="13" t="s">
        <v>10</v>
      </c>
      <c r="E72" s="9">
        <v>67</v>
      </c>
      <c r="G72" s="14">
        <f>SMALL(Tableau81826[BRUT],2)</f>
        <v>65</v>
      </c>
    </row>
    <row r="73" spans="1:7" ht="19.25" customHeight="1" x14ac:dyDescent="0.15">
      <c r="A73" s="77" t="s">
        <v>89</v>
      </c>
      <c r="B73" s="78" t="s">
        <v>90</v>
      </c>
      <c r="C73" s="21" t="str">
        <f t="shared" si="8"/>
        <v>MichelLABAUNE</v>
      </c>
      <c r="D73" s="13" t="s">
        <v>16</v>
      </c>
      <c r="E73" s="9">
        <v>68</v>
      </c>
      <c r="G73" s="14">
        <f>SMALL(Tableau81826[BRUT],3)</f>
        <v>67</v>
      </c>
    </row>
    <row r="74" spans="1:7" ht="20" customHeight="1" x14ac:dyDescent="0.15">
      <c r="A74" s="77" t="s">
        <v>91</v>
      </c>
      <c r="B74" s="78" t="s">
        <v>92</v>
      </c>
      <c r="C74" s="21" t="str">
        <f t="shared" si="8"/>
        <v>PatriceMAURIO</v>
      </c>
      <c r="D74" s="13" t="s">
        <v>16</v>
      </c>
      <c r="E74" s="9">
        <v>67</v>
      </c>
    </row>
    <row r="75" spans="1:7" ht="20" customHeight="1" x14ac:dyDescent="0.15">
      <c r="A75" s="77" t="s">
        <v>93</v>
      </c>
      <c r="B75" s="78" t="s">
        <v>94</v>
      </c>
      <c r="C75" s="79" t="str">
        <f>TRIM(CONCATENATE(B75,A75))</f>
        <v>Pierre JeanRAYNIERE</v>
      </c>
      <c r="D75" s="13" t="s">
        <v>16</v>
      </c>
      <c r="E75" s="9">
        <v>70</v>
      </c>
    </row>
    <row r="76" spans="1:7" ht="20" customHeight="1" x14ac:dyDescent="0.15">
      <c r="A76" s="77" t="s">
        <v>95</v>
      </c>
      <c r="B76" s="78" t="s">
        <v>96</v>
      </c>
      <c r="C76" s="21" t="str">
        <f t="shared" si="8"/>
        <v>Jean LouisRODDE</v>
      </c>
      <c r="D76" s="13" t="s">
        <v>16</v>
      </c>
      <c r="E76" s="9">
        <v>53</v>
      </c>
    </row>
    <row r="77" spans="1:7" ht="20" customHeight="1" x14ac:dyDescent="0.15">
      <c r="A77" s="44"/>
      <c r="B77" s="44"/>
      <c r="C77" s="21" t="str">
        <f t="shared" si="8"/>
        <v/>
      </c>
      <c r="D77" s="44"/>
      <c r="E77" s="44"/>
    </row>
    <row r="78" spans="1:7" ht="20" customHeight="1" x14ac:dyDescent="0.15">
      <c r="A78" s="44"/>
      <c r="B78" s="44"/>
      <c r="C78" s="21" t="str">
        <f t="shared" si="8"/>
        <v/>
      </c>
      <c r="D78" s="44"/>
      <c r="E78" s="44"/>
      <c r="F78" s="44"/>
    </row>
    <row r="79" spans="1:7" ht="20" customHeight="1" x14ac:dyDescent="0.15">
      <c r="A79" s="44"/>
      <c r="B79" s="44"/>
      <c r="C79" s="21" t="str">
        <f t="shared" si="8"/>
        <v/>
      </c>
      <c r="D79" s="44"/>
      <c r="E79" s="44"/>
    </row>
    <row r="80" spans="1:7" ht="18" x14ac:dyDescent="0.15">
      <c r="A80" s="44"/>
      <c r="B80" s="44"/>
      <c r="C80" s="21"/>
      <c r="D80" s="44"/>
      <c r="E80" s="44"/>
    </row>
    <row r="81" spans="1:7" ht="18" x14ac:dyDescent="0.15">
      <c r="A81" s="44"/>
      <c r="B81" s="44"/>
      <c r="C81" s="21" t="str">
        <f t="shared" si="8"/>
        <v/>
      </c>
      <c r="D81" s="44"/>
      <c r="E81" s="44"/>
    </row>
    <row r="82" spans="1:7" ht="19" thickBot="1" x14ac:dyDescent="0.2">
      <c r="A82" s="80" t="s">
        <v>97</v>
      </c>
      <c r="B82" s="81"/>
      <c r="C82" s="81"/>
      <c r="D82" s="81"/>
    </row>
    <row r="83" spans="1:7" ht="19" thickBot="1" x14ac:dyDescent="0.2">
      <c r="A83" s="6" t="s">
        <v>2</v>
      </c>
      <c r="B83" s="7" t="s">
        <v>3</v>
      </c>
      <c r="C83" s="8" t="s">
        <v>4</v>
      </c>
      <c r="D83" s="8" t="s">
        <v>5</v>
      </c>
      <c r="E83" s="9" t="s">
        <v>6</v>
      </c>
      <c r="G83" s="10" t="s">
        <v>7</v>
      </c>
    </row>
    <row r="84" spans="1:7" ht="18" x14ac:dyDescent="0.15">
      <c r="A84" s="82"/>
      <c r="B84" s="82"/>
      <c r="C84" s="21" t="str">
        <f t="shared" si="8"/>
        <v/>
      </c>
      <c r="D84" s="13" t="s">
        <v>10</v>
      </c>
      <c r="E84" s="9">
        <v>90</v>
      </c>
      <c r="G84" s="14">
        <f>SMALL(Tableau91927[BRUT],1)</f>
        <v>90</v>
      </c>
    </row>
    <row r="85" spans="1:7" ht="18" x14ac:dyDescent="0.15">
      <c r="A85" s="82"/>
      <c r="B85" s="82"/>
      <c r="C85" s="21" t="str">
        <f t="shared" si="8"/>
        <v/>
      </c>
      <c r="D85" s="13" t="s">
        <v>10</v>
      </c>
      <c r="E85" s="9">
        <v>90</v>
      </c>
      <c r="G85" s="14">
        <f>SMALL(Tableau91927[BRUT],2)</f>
        <v>90</v>
      </c>
    </row>
    <row r="86" spans="1:7" ht="18" x14ac:dyDescent="0.15">
      <c r="A86" s="82"/>
      <c r="B86" s="82"/>
      <c r="C86" s="21" t="str">
        <f t="shared" si="8"/>
        <v/>
      </c>
      <c r="D86" s="13" t="s">
        <v>10</v>
      </c>
      <c r="E86" s="9">
        <v>90</v>
      </c>
      <c r="G86" s="14">
        <f>SMALL(Tableau91927[BRUT],3)</f>
        <v>90</v>
      </c>
    </row>
  </sheetData>
  <mergeCells count="12">
    <mergeCell ref="A32:D32"/>
    <mergeCell ref="A40:D40"/>
    <mergeCell ref="A56:D56"/>
    <mergeCell ref="A69:D69"/>
    <mergeCell ref="A82:D82"/>
    <mergeCell ref="A1:I1"/>
    <mergeCell ref="A3:D3"/>
    <mergeCell ref="J5:K5"/>
    <mergeCell ref="J10:K10"/>
    <mergeCell ref="J16:K16"/>
    <mergeCell ref="A19:D19"/>
    <mergeCell ref="J19:K19"/>
  </mergeCells>
  <dataValidations count="2">
    <dataValidation type="list" allowBlank="1" showInputMessage="1" showErrorMessage="1" sqref="J17 J19" xr:uid="{78F3C925-DB3A-994D-A21D-7A13A17CAFA4}">
      <formula1>NOMBIS</formula1>
    </dataValidation>
    <dataValidation type="list" allowBlank="1" showInputMessage="1" showErrorMessage="1" sqref="B42:B52" xr:uid="{1CE7C66D-4574-724F-8D57-DC00CB4B79C7}">
      <formula1>NOM</formula1>
    </dataValidation>
  </dataValidations>
  <pageMargins left="0.7" right="0.7" top="0.75" bottom="0.75" header="0.3" footer="0.3"/>
  <pageSetup paperSize="9" orientation="portrait" r:id="rId1"/>
  <tableParts count="8">
    <tablePart r:id="rId2"/>
    <tablePart r:id="rId3"/>
    <tablePart r:id="rId4"/>
    <tablePart r:id="rId5"/>
    <tablePart r:id="rId6"/>
    <tablePart r:id="rId7"/>
    <tablePart r:id="rId8"/>
    <tablePart r:id="rId9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Feuilles de calcul</vt:lpstr>
      </vt:variant>
      <vt:variant>
        <vt:i4>1</vt:i4>
      </vt:variant>
    </vt:vector>
  </HeadingPairs>
  <TitlesOfParts>
    <vt:vector size="1" baseType="lpstr">
      <vt:lpstr>T3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Gerard</dc:creator>
  <cp:lastModifiedBy>Gerard</cp:lastModifiedBy>
  <dcterms:created xsi:type="dcterms:W3CDTF">2026-06-04T19:57:19Z</dcterms:created>
  <dcterms:modified xsi:type="dcterms:W3CDTF">2026-06-04T20:01:52Z</dcterms:modified>
</cp:coreProperties>
</file>